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655" activeTab="0"/>
  </bookViews>
  <sheets>
    <sheet name="Basis 6688 &amp; 76" sheetId="1" r:id="rId1"/>
    <sheet name="FIX Ug2 6688 &amp; 76 " sheetId="2" r:id="rId2"/>
    <sheet name="Basis D3A &amp; 76" sheetId="3" r:id="rId3"/>
    <sheet name="FIX Ug2 D3A &amp; 76" sheetId="4" r:id="rId4"/>
    <sheet name="FIX Ug2 EF80 &amp; 76" sheetId="5" r:id="rId5"/>
    <sheet name="FIX Ug2 EF183 &amp; 76" sheetId="6" r:id="rId6"/>
    <sheet name="Cacode PCC189 &amp; 76" sheetId="7" r:id="rId7"/>
  </sheets>
  <definedNames>
    <definedName name="_xlnm.Print_Area" localSheetId="0">'Basis 6688 &amp; 76'!$A$1:$P$65</definedName>
  </definedNames>
  <calcPr fullCalcOnLoad="1"/>
</workbook>
</file>

<file path=xl/sharedStrings.xml><?xml version="1.0" encoding="utf-8"?>
<sst xmlns="http://schemas.openxmlformats.org/spreadsheetml/2006/main" count="482" uniqueCount="98">
  <si>
    <t>Mu Tests with:</t>
  </si>
  <si>
    <t>Pentdode</t>
  </si>
  <si>
    <t>Triode</t>
  </si>
  <si>
    <t xml:space="preserve">Date </t>
  </si>
  <si>
    <t>MU1</t>
  </si>
  <si>
    <t>VB (V)</t>
  </si>
  <si>
    <t>Rg2 (kOhm)</t>
  </si>
  <si>
    <t>Ig2 (mA)</t>
  </si>
  <si>
    <t>Ug2 (V)</t>
  </si>
  <si>
    <t>URg2 (V)</t>
  </si>
  <si>
    <t>Uk ptd</t>
  </si>
  <si>
    <t>Rk-gnd (kOhm)</t>
  </si>
  <si>
    <t>Rk ptd (Ohm)</t>
  </si>
  <si>
    <t>I gnd (mA)</t>
  </si>
  <si>
    <t>Ug1 (V)</t>
  </si>
  <si>
    <t>Ra (kOhm)</t>
  </si>
  <si>
    <t>Ua tr (V)</t>
  </si>
  <si>
    <t>Ia tr (mA)</t>
  </si>
  <si>
    <t>Ura (V)</t>
  </si>
  <si>
    <t>Urk (V)</t>
  </si>
  <si>
    <t>Rk (kOhm)</t>
  </si>
  <si>
    <t>Ik (mA)</t>
  </si>
  <si>
    <t>Fixed</t>
  </si>
  <si>
    <t>Vin</t>
  </si>
  <si>
    <t>Vout</t>
  </si>
  <si>
    <t>Signal voltages</t>
  </si>
  <si>
    <t>Av</t>
  </si>
  <si>
    <t>d2 (dB)</t>
  </si>
  <si>
    <t>d2-01</t>
  </si>
  <si>
    <t>Vra (mV)</t>
  </si>
  <si>
    <t>Av ptd</t>
  </si>
  <si>
    <t>Ra vir kOhm</t>
  </si>
  <si>
    <t>Vg1(mV)</t>
  </si>
  <si>
    <t>S ptd</t>
  </si>
  <si>
    <t>Rl ext (kOhm)</t>
  </si>
  <si>
    <t>Rload (kOhm)</t>
  </si>
  <si>
    <t>I load (mA)</t>
  </si>
  <si>
    <t>d2-02</t>
  </si>
  <si>
    <t>F (kHz)</t>
  </si>
  <si>
    <t>FFT</t>
  </si>
  <si>
    <t>Idem with Output Voltage to MAX drive a 300B Tube</t>
  </si>
  <si>
    <t>Idem with Output Voltage to drive 211. I.e.  100pF Load at Output</t>
  </si>
  <si>
    <t>d2-03</t>
  </si>
  <si>
    <t>Idem with Output Voltage   680pF Load at Output</t>
  </si>
  <si>
    <t>d2-04</t>
  </si>
  <si>
    <t xml:space="preserve"> </t>
  </si>
  <si>
    <t>ia Triode (uA)</t>
  </si>
  <si>
    <t>Idem with NO Capacitor from Penthode Kathode to Penthode g2. (This should result in Triode behaviour)</t>
  </si>
  <si>
    <t>d2-05</t>
  </si>
  <si>
    <t>d2-06</t>
  </si>
  <si>
    <t>d2-07</t>
  </si>
  <si>
    <t>Theses tests were done with FIXED powersupply to Ug2, so no Rg2, Cg2</t>
  </si>
  <si>
    <t>d2-11</t>
  </si>
  <si>
    <t>Idem with Output Voltage   1000pF Load at Output !!</t>
  </si>
  <si>
    <t>d2-12</t>
  </si>
  <si>
    <t>EF183</t>
  </si>
  <si>
    <t>These tests were done with FIXED powersupply to Ug2, so no Rg2, Cg2</t>
  </si>
  <si>
    <t>De Ug2 of 190 Volts has 33kOhm in series with g2</t>
  </si>
  <si>
    <t>d2-31</t>
  </si>
  <si>
    <t>d2-21</t>
  </si>
  <si>
    <t>Very poor performance !!!!!!!!!!!!</t>
  </si>
  <si>
    <t>D3A</t>
  </si>
  <si>
    <t>d2-32</t>
  </si>
  <si>
    <t>d2-33</t>
  </si>
  <si>
    <t>Second with higher Ua triode</t>
  </si>
  <si>
    <t>EF80</t>
  </si>
  <si>
    <t>d2-41</t>
  </si>
  <si>
    <t>d2-13</t>
  </si>
  <si>
    <t>c</t>
  </si>
  <si>
    <t>Uk (Volt)</t>
  </si>
  <si>
    <t>3rd harmonic much bigger (compare to d2-41) and 2nd lower</t>
  </si>
  <si>
    <t>2nd dB</t>
  </si>
  <si>
    <t>3rd dB</t>
  </si>
  <si>
    <t>This is the situation of basic measurement</t>
  </si>
  <si>
    <t>Just looked for minimum d3 !</t>
  </si>
  <si>
    <t>d2-51</t>
  </si>
  <si>
    <t>d2-53</t>
  </si>
  <si>
    <t>d2-52</t>
  </si>
  <si>
    <t>Variable Rg2</t>
  </si>
  <si>
    <t>d2-54</t>
  </si>
  <si>
    <t>3rd harmonic becomes equal to 3rd</t>
  </si>
  <si>
    <t>Variable Ug2</t>
  </si>
  <si>
    <t>Ug2 (Volt)</t>
  </si>
  <si>
    <t>Comparable with basic (Rg2 is 22k)</t>
  </si>
  <si>
    <t>d2-55</t>
  </si>
  <si>
    <t>d2-56</t>
  </si>
  <si>
    <t>d2 = d3</t>
  </si>
  <si>
    <t>With FIX Ug2 to compare:</t>
  </si>
  <si>
    <t>Cascode</t>
  </si>
  <si>
    <t>PCC189</t>
  </si>
  <si>
    <t>Uk3 (V)</t>
  </si>
  <si>
    <t>Uk2 (V)</t>
  </si>
  <si>
    <t>Rk cascode (Ohm)</t>
  </si>
  <si>
    <t>EXTRA:</t>
  </si>
  <si>
    <t>Va-k triode 1</t>
  </si>
  <si>
    <t>With Single Triode as CF</t>
  </si>
  <si>
    <t>With no extra load, so all tubes in series, only Load is 470k resistor</t>
  </si>
  <si>
    <t>DMU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</si>
</sst>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0.0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71" fontId="0" fillId="2" borderId="0" xfId="15" applyNumberFormat="1" applyFill="1" applyAlignment="1">
      <alignment/>
    </xf>
    <xf numFmtId="0" fontId="0" fillId="0" borderId="0" xfId="15" applyNumberFormat="1" applyAlignment="1">
      <alignment/>
    </xf>
    <xf numFmtId="167" fontId="0" fillId="0" borderId="0" xfId="15" applyNumberFormat="1" applyAlignment="1">
      <alignment/>
    </xf>
    <xf numFmtId="1" fontId="0" fillId="0" borderId="0" xfId="15" applyNumberFormat="1" applyAlignment="1">
      <alignment/>
    </xf>
    <xf numFmtId="0" fontId="0" fillId="0" borderId="0" xfId="15" applyNumberFormat="1" applyFont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67" fontId="2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0" fontId="3" fillId="0" borderId="0" xfId="20" applyAlignment="1">
      <alignment horizontal="right"/>
    </xf>
    <xf numFmtId="0" fontId="3" fillId="0" borderId="0" xfId="20" applyFont="1" applyAlignment="1">
      <alignment horizontal="right"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 horizontal="right"/>
    </xf>
    <xf numFmtId="167" fontId="1" fillId="0" borderId="0" xfId="0" applyNumberFormat="1" applyFont="1" applyAlignment="1">
      <alignment/>
    </xf>
    <xf numFmtId="167" fontId="5" fillId="4" borderId="0" xfId="0" applyNumberFormat="1" applyFont="1" applyFill="1" applyAlignment="1">
      <alignment/>
    </xf>
    <xf numFmtId="167" fontId="0" fillId="4" borderId="0" xfId="0" applyNumberFormat="1" applyFill="1" applyAlignment="1">
      <alignment/>
    </xf>
    <xf numFmtId="0" fontId="0" fillId="4" borderId="0" xfId="15" applyNumberFormat="1" applyFont="1" applyFill="1" applyAlignment="1">
      <alignment/>
    </xf>
    <xf numFmtId="167" fontId="6" fillId="0" borderId="0" xfId="0" applyNumberFormat="1" applyFont="1" applyAlignment="1">
      <alignment/>
    </xf>
    <xf numFmtId="43" fontId="0" fillId="2" borderId="0" xfId="15" applyNumberFormat="1" applyFill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igiscoop%20test\MU%20Tests\D2-01.jpg" TargetMode="External" /><Relationship Id="rId2" Type="http://schemas.openxmlformats.org/officeDocument/2006/relationships/hyperlink" Target="Digiscoop%20test\MU%20Tests\D2-02.jpg" TargetMode="External" /><Relationship Id="rId3" Type="http://schemas.openxmlformats.org/officeDocument/2006/relationships/hyperlink" Target="Digiscoop%20test\MU%20Tests\D2-03.jpg" TargetMode="External" /><Relationship Id="rId4" Type="http://schemas.openxmlformats.org/officeDocument/2006/relationships/hyperlink" Target="Digiscoop%20test\MU%20Tests\D2-04.jpg" TargetMode="External" /><Relationship Id="rId5" Type="http://schemas.openxmlformats.org/officeDocument/2006/relationships/hyperlink" Target="Digiscoop%20test\MU%20Tests\D2-05.jpg" TargetMode="External" /><Relationship Id="rId6" Type="http://schemas.openxmlformats.org/officeDocument/2006/relationships/hyperlink" Target="Digiscoop%20test\MU%20Tests\D2-06.jpg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Digiscoop%20test\MU%20Tests\D2-11.jpg" TargetMode="External" /><Relationship Id="rId2" Type="http://schemas.openxmlformats.org/officeDocument/2006/relationships/hyperlink" Target="Digiscoop%20test\MU%20Tests\D2-12.jpg" TargetMode="External" /><Relationship Id="rId3" Type="http://schemas.openxmlformats.org/officeDocument/2006/relationships/hyperlink" Target="Digiscoop%20test\MU%20Tests\D2-13.jp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igiscoop%20test\MU%20Tests\D2-51.jpg" TargetMode="External" /><Relationship Id="rId2" Type="http://schemas.openxmlformats.org/officeDocument/2006/relationships/hyperlink" Target="Digiscoop%20test\MU%20Tests\D2-51.jpg" TargetMode="External" /><Relationship Id="rId3" Type="http://schemas.openxmlformats.org/officeDocument/2006/relationships/hyperlink" Target="Digiscoop%20test\MU%20Tests\D2-52.jpg" TargetMode="External" /><Relationship Id="rId4" Type="http://schemas.openxmlformats.org/officeDocument/2006/relationships/hyperlink" Target="Digiscoop%20test\MU%20Tests\D2-53.jpg" TargetMode="External" /><Relationship Id="rId5" Type="http://schemas.openxmlformats.org/officeDocument/2006/relationships/hyperlink" Target="Digiscoop%20test\MU%20Tests\D2-54.jpg" TargetMode="External" /><Relationship Id="rId6" Type="http://schemas.openxmlformats.org/officeDocument/2006/relationships/hyperlink" Target="Digiscoop%20test\MU%20Tests\D2-54.jpg" TargetMode="External" /><Relationship Id="rId7" Type="http://schemas.openxmlformats.org/officeDocument/2006/relationships/hyperlink" Target="Digiscoop%20test\MU%20Tests\D2-55.jpg" TargetMode="External" /><Relationship Id="rId8" Type="http://schemas.openxmlformats.org/officeDocument/2006/relationships/hyperlink" Target="Digiscoop%20test\MU%20Tests\D2-56.jpg" TargetMode="External" /><Relationship Id="rId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Digiscoop%20test\MU%20Tests\D2-31.jpg" TargetMode="External" /><Relationship Id="rId2" Type="http://schemas.openxmlformats.org/officeDocument/2006/relationships/hyperlink" Target="Digiscoop%20test\MU%20Tests\D2-32.jpg" TargetMode="External" /><Relationship Id="rId3" Type="http://schemas.openxmlformats.org/officeDocument/2006/relationships/hyperlink" Target="Digiscoop%20test\MU%20Tests\D2-33.jp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Digiscoop%20test\MU%20Tests\D2-41.jp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Digiscoop%20test\MU%20Tests\D2-21.jpg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workbookViewId="0" topLeftCell="A1">
      <selection activeCell="L20" sqref="L20"/>
    </sheetView>
  </sheetViews>
  <sheetFormatPr defaultColWidth="9.140625" defaultRowHeight="12.75"/>
  <cols>
    <col min="1" max="1" width="13.8515625" style="0" customWidth="1"/>
    <col min="3" max="3" width="2.57421875" style="0" customWidth="1"/>
    <col min="7" max="7" width="7.00390625" style="0" customWidth="1"/>
    <col min="9" max="9" width="10.00390625" style="0" bestFit="1" customWidth="1"/>
    <col min="10" max="10" width="7.7109375" style="0" customWidth="1"/>
    <col min="11" max="11" width="13.00390625" style="0" bestFit="1" customWidth="1"/>
    <col min="12" max="12" width="15.140625" style="0" bestFit="1" customWidth="1"/>
    <col min="13" max="13" width="9.57421875" style="0" customWidth="1"/>
    <col min="14" max="14" width="10.28125" style="0" customWidth="1"/>
    <col min="15" max="15" width="11.7109375" style="0" bestFit="1" customWidth="1"/>
    <col min="16" max="16" width="9.140625" style="6" customWidth="1"/>
  </cols>
  <sheetData>
    <row r="1" spans="1:7" ht="12.75">
      <c r="A1" t="s">
        <v>0</v>
      </c>
      <c r="D1" t="s">
        <v>1</v>
      </c>
      <c r="E1">
        <v>6688</v>
      </c>
      <c r="F1" t="s">
        <v>2</v>
      </c>
      <c r="G1">
        <v>76</v>
      </c>
    </row>
    <row r="2" spans="1:4" ht="12.75">
      <c r="A2" t="s">
        <v>3</v>
      </c>
      <c r="B2" s="1">
        <v>37681</v>
      </c>
      <c r="D2">
        <v>2001</v>
      </c>
    </row>
    <row r="4" spans="1:16" s="8" customFormat="1" ht="12.75">
      <c r="A4" s="8" t="s">
        <v>22</v>
      </c>
      <c r="B4" s="7" t="s">
        <v>4</v>
      </c>
      <c r="D4" s="8" t="s">
        <v>25</v>
      </c>
      <c r="H4" s="7"/>
      <c r="I4" s="7"/>
      <c r="J4" s="7"/>
      <c r="K4" s="7"/>
      <c r="L4" s="7"/>
      <c r="P4" s="7"/>
    </row>
    <row r="5" spans="1:16" ht="12.75">
      <c r="A5" t="s">
        <v>5</v>
      </c>
      <c r="B5" s="10">
        <v>360</v>
      </c>
      <c r="D5" s="7" t="s">
        <v>38</v>
      </c>
      <c r="E5" s="7" t="s">
        <v>23</v>
      </c>
      <c r="F5" s="7" t="s">
        <v>24</v>
      </c>
      <c r="G5" s="7" t="s">
        <v>26</v>
      </c>
      <c r="H5" s="7" t="s">
        <v>27</v>
      </c>
      <c r="I5" s="7" t="s">
        <v>29</v>
      </c>
      <c r="J5" s="7" t="s">
        <v>30</v>
      </c>
      <c r="K5" s="7" t="s">
        <v>31</v>
      </c>
      <c r="L5" s="7" t="s">
        <v>46</v>
      </c>
      <c r="M5" s="7" t="s">
        <v>32</v>
      </c>
      <c r="N5" s="7" t="s">
        <v>33</v>
      </c>
      <c r="O5" s="7" t="s">
        <v>36</v>
      </c>
      <c r="P5" s="7" t="s">
        <v>39</v>
      </c>
    </row>
    <row r="6" spans="1:16" ht="12.75">
      <c r="A6" t="s">
        <v>6</v>
      </c>
      <c r="B6" s="10">
        <v>22</v>
      </c>
      <c r="D6" s="10">
        <v>1</v>
      </c>
      <c r="E6" s="13">
        <v>0.87</v>
      </c>
      <c r="F6" s="11">
        <v>12.8</v>
      </c>
      <c r="G6" s="5">
        <f>+F6/E6</f>
        <v>14.712643678160921</v>
      </c>
      <c r="H6" s="14">
        <v>40</v>
      </c>
      <c r="I6" s="11">
        <v>80</v>
      </c>
      <c r="J6" s="3">
        <f>+(F6/(F6+I6/1000))</f>
        <v>0.9937888198757764</v>
      </c>
      <c r="K6" s="15">
        <f>+$B$16/(1-J6)</f>
        <v>1609.999999999997</v>
      </c>
      <c r="L6" s="16">
        <f>+I6/$B$16</f>
        <v>8</v>
      </c>
      <c r="M6" s="16">
        <f>+I6</f>
        <v>80</v>
      </c>
      <c r="N6" s="2">
        <f>+F6/$B$23/M6*1000</f>
        <v>12.461637653127017</v>
      </c>
      <c r="O6" s="4">
        <f>+F6/$B$23</f>
        <v>0.9969310122501613</v>
      </c>
      <c r="P6" s="23" t="s">
        <v>28</v>
      </c>
    </row>
    <row r="7" spans="1:13" ht="12.75">
      <c r="A7" t="s">
        <v>8</v>
      </c>
      <c r="B7" s="10">
        <v>315</v>
      </c>
      <c r="D7" t="s">
        <v>40</v>
      </c>
      <c r="E7" s="5"/>
      <c r="F7" s="5"/>
      <c r="G7" s="5"/>
      <c r="H7" s="5"/>
      <c r="I7" s="5"/>
      <c r="J7" s="5"/>
      <c r="K7" s="15"/>
      <c r="L7" s="15"/>
      <c r="M7" s="16"/>
    </row>
    <row r="8" spans="1:15" ht="12.75">
      <c r="A8" t="s">
        <v>9</v>
      </c>
      <c r="B8">
        <f>+B5-B7</f>
        <v>45</v>
      </c>
      <c r="D8" s="10">
        <v>0.1</v>
      </c>
      <c r="E8" s="13">
        <v>3.25</v>
      </c>
      <c r="F8" s="11">
        <v>50</v>
      </c>
      <c r="G8" s="5">
        <f>+F8/E8</f>
        <v>15.384615384615385</v>
      </c>
      <c r="H8" s="14">
        <v>39</v>
      </c>
      <c r="I8" s="11">
        <v>330</v>
      </c>
      <c r="J8" s="3">
        <f>+(F8/(F8+I8/1000))</f>
        <v>0.9934432743890325</v>
      </c>
      <c r="K8" s="17">
        <f>+$B$16/(1-J8)</f>
        <v>1525.1515151515323</v>
      </c>
      <c r="L8" s="16">
        <f>+I8/$B$16</f>
        <v>33</v>
      </c>
      <c r="M8" s="16">
        <f aca="true" t="shared" si="0" ref="M8:M16">+I8</f>
        <v>330</v>
      </c>
      <c r="N8" s="2">
        <f>+F8/$B$23/M8*1000</f>
        <v>11.800793232127855</v>
      </c>
      <c r="O8" s="4">
        <f>+F8/$B$23</f>
        <v>3.8942617666021926</v>
      </c>
    </row>
    <row r="9" spans="1:16" ht="12.75">
      <c r="A9" t="s">
        <v>7</v>
      </c>
      <c r="B9" s="5">
        <f>+B8/B6</f>
        <v>2.0454545454545454</v>
      </c>
      <c r="D9" s="10">
        <v>1</v>
      </c>
      <c r="E9" s="13">
        <v>3.2</v>
      </c>
      <c r="F9" s="11">
        <v>50</v>
      </c>
      <c r="G9" s="5">
        <f>+F9/E9</f>
        <v>15.625</v>
      </c>
      <c r="H9" s="14">
        <v>37.8</v>
      </c>
      <c r="I9" s="11">
        <v>310</v>
      </c>
      <c r="J9" s="3">
        <f>+(F9/(F9+I9/1000))</f>
        <v>0.9938382031405287</v>
      </c>
      <c r="K9" s="17">
        <f>+$B$16/(1-J9)</f>
        <v>1622.903225806454</v>
      </c>
      <c r="L9" s="16">
        <f>+I9/$B$16</f>
        <v>31</v>
      </c>
      <c r="M9" s="16">
        <f t="shared" si="0"/>
        <v>310</v>
      </c>
      <c r="N9" s="2">
        <f>+F9/$B$23/M9*1000</f>
        <v>12.562134730974815</v>
      </c>
      <c r="O9" s="4">
        <f>+F9/$B$23</f>
        <v>3.8942617666021926</v>
      </c>
      <c r="P9" s="23" t="s">
        <v>37</v>
      </c>
    </row>
    <row r="10" spans="1:15" ht="12.75">
      <c r="A10" t="s">
        <v>10</v>
      </c>
      <c r="B10" s="10">
        <v>188</v>
      </c>
      <c r="D10" s="10">
        <v>10</v>
      </c>
      <c r="E10" s="13">
        <v>3.4</v>
      </c>
      <c r="F10" s="11">
        <v>50</v>
      </c>
      <c r="G10" s="5">
        <f>+F10/E10</f>
        <v>14.705882352941178</v>
      </c>
      <c r="H10" s="14">
        <v>37</v>
      </c>
      <c r="I10" s="11">
        <v>200</v>
      </c>
      <c r="J10" s="3">
        <f>+(F10/(F10+I10/1000))</f>
        <v>0.99601593625498</v>
      </c>
      <c r="K10" s="17">
        <f>+$B$16/(1-J10)</f>
        <v>2509.9999999999322</v>
      </c>
      <c r="L10" s="16">
        <f>+I10/$B$16</f>
        <v>20</v>
      </c>
      <c r="M10" s="16">
        <f t="shared" si="0"/>
        <v>200</v>
      </c>
      <c r="N10" s="2">
        <f>+F10/$B$23/M10*1000</f>
        <v>19.471308833010962</v>
      </c>
      <c r="O10" s="4">
        <f>+F10/$B$23</f>
        <v>3.8942617666021926</v>
      </c>
    </row>
    <row r="11" spans="1:13" ht="12.75">
      <c r="A11" t="s">
        <v>14</v>
      </c>
      <c r="B11" s="10">
        <v>0.88</v>
      </c>
      <c r="D11" t="s">
        <v>41</v>
      </c>
      <c r="E11" s="5"/>
      <c r="F11" s="5"/>
      <c r="G11" s="5"/>
      <c r="H11" s="5"/>
      <c r="I11" s="5"/>
      <c r="J11" s="5"/>
      <c r="L11" s="18" t="s">
        <v>45</v>
      </c>
      <c r="M11" s="16"/>
    </row>
    <row r="12" spans="1:16" ht="12.75">
      <c r="A12" t="s">
        <v>12</v>
      </c>
      <c r="B12" s="10">
        <v>150</v>
      </c>
      <c r="D12" s="10">
        <v>20</v>
      </c>
      <c r="E12" s="13">
        <v>5.11</v>
      </c>
      <c r="F12" s="11">
        <v>73</v>
      </c>
      <c r="G12" s="5">
        <f>+F12/E12</f>
        <v>14.285714285714285</v>
      </c>
      <c r="H12" s="14">
        <v>32</v>
      </c>
      <c r="I12" s="11">
        <v>520</v>
      </c>
      <c r="J12" s="3">
        <f>+(F12/(F12+I12/1000))</f>
        <v>0.9929270946681176</v>
      </c>
      <c r="K12" s="17">
        <f>+$B$16/(1-J12)</f>
        <v>1413.8461538461643</v>
      </c>
      <c r="L12" s="16">
        <f>+I12/$B$16</f>
        <v>52</v>
      </c>
      <c r="M12" s="16">
        <f t="shared" si="0"/>
        <v>520</v>
      </c>
      <c r="N12" s="2">
        <f>+F12/$B$23/M12*1000</f>
        <v>10.933888806229232</v>
      </c>
      <c r="O12" s="4">
        <f>+F12/$B$23</f>
        <v>5.685622179239201</v>
      </c>
      <c r="P12" s="23" t="s">
        <v>42</v>
      </c>
    </row>
    <row r="13" spans="1:13" ht="12.75">
      <c r="A13" t="s">
        <v>11</v>
      </c>
      <c r="B13" s="10">
        <v>33</v>
      </c>
      <c r="D13" t="s">
        <v>43</v>
      </c>
      <c r="E13" s="5"/>
      <c r="F13" s="5"/>
      <c r="G13" s="5"/>
      <c r="H13" s="5"/>
      <c r="I13" s="5"/>
      <c r="J13" s="5"/>
      <c r="L13" s="18" t="s">
        <v>45</v>
      </c>
      <c r="M13" s="16"/>
    </row>
    <row r="14" spans="1:16" ht="12.75">
      <c r="A14" t="s">
        <v>13</v>
      </c>
      <c r="B14" s="5">
        <f>+B10/B13</f>
        <v>5.696969696969697</v>
      </c>
      <c r="D14" s="10">
        <v>20</v>
      </c>
      <c r="E14" s="13">
        <v>5.11</v>
      </c>
      <c r="F14" s="11">
        <v>62</v>
      </c>
      <c r="G14" s="5">
        <f>+F14/E14</f>
        <v>12.13307240704501</v>
      </c>
      <c r="H14" s="14">
        <v>24</v>
      </c>
      <c r="I14" s="11">
        <v>2300</v>
      </c>
      <c r="J14" s="3">
        <f>+(F14/(F14+I14/1000))</f>
        <v>0.9642301710730949</v>
      </c>
      <c r="K14" s="17">
        <f>+$B$16/(1-J14)</f>
        <v>279.56521739130494</v>
      </c>
      <c r="L14" s="16">
        <f>+I14/$B$16</f>
        <v>230</v>
      </c>
      <c r="M14" s="16">
        <f t="shared" si="0"/>
        <v>2300</v>
      </c>
      <c r="N14" s="2">
        <f>+F14/$B$23/M14*1000</f>
        <v>2.0995150393855297</v>
      </c>
      <c r="O14" s="4">
        <f>+F14/$B$23</f>
        <v>4.828884590586719</v>
      </c>
      <c r="P14" s="23" t="s">
        <v>44</v>
      </c>
    </row>
    <row r="15" spans="1:13" ht="12.75">
      <c r="A15" t="s">
        <v>16</v>
      </c>
      <c r="B15" s="10">
        <v>138</v>
      </c>
      <c r="D15" t="s">
        <v>47</v>
      </c>
      <c r="E15" s="5"/>
      <c r="F15" s="5"/>
      <c r="G15" s="5"/>
      <c r="H15" s="5"/>
      <c r="I15" s="5"/>
      <c r="J15" s="5"/>
      <c r="M15" s="16"/>
    </row>
    <row r="16" spans="1:16" ht="12.75">
      <c r="A16" t="s">
        <v>15</v>
      </c>
      <c r="B16" s="10">
        <v>10</v>
      </c>
      <c r="D16" s="10">
        <v>1</v>
      </c>
      <c r="E16" s="13">
        <v>3.54</v>
      </c>
      <c r="F16" s="11">
        <v>50</v>
      </c>
      <c r="G16" s="5">
        <f>+F16/E16</f>
        <v>14.124293785310734</v>
      </c>
      <c r="H16" s="14">
        <v>43</v>
      </c>
      <c r="I16" s="11">
        <v>1370</v>
      </c>
      <c r="J16" s="3">
        <f>+(F16/(F16+I16/1000))</f>
        <v>0.9733307377846993</v>
      </c>
      <c r="K16" s="17">
        <f>+$B$16/(1-J16)</f>
        <v>374.9635036496352</v>
      </c>
      <c r="L16" s="16">
        <f>+I16/$B$16</f>
        <v>137</v>
      </c>
      <c r="M16" s="16">
        <f t="shared" si="0"/>
        <v>1370</v>
      </c>
      <c r="N16" s="2">
        <f>+F16/$B$13/M16*1000</f>
        <v>1.1059500110595002</v>
      </c>
      <c r="O16" s="4">
        <f>+F16/$B$13</f>
        <v>1.5151515151515151</v>
      </c>
      <c r="P16" s="23" t="s">
        <v>48</v>
      </c>
    </row>
    <row r="17" spans="1:10" ht="12.75">
      <c r="A17" t="s">
        <v>18</v>
      </c>
      <c r="B17">
        <f>+(B10-B15)</f>
        <v>50</v>
      </c>
      <c r="D17" s="5"/>
      <c r="E17" s="5"/>
      <c r="F17" s="5"/>
      <c r="G17" s="5"/>
      <c r="H17" s="5"/>
      <c r="I17" s="5"/>
      <c r="J17" s="5"/>
    </row>
    <row r="18" spans="1:10" ht="12.75">
      <c r="A18" t="s">
        <v>17</v>
      </c>
      <c r="B18" s="5">
        <f>+B17/B16</f>
        <v>5</v>
      </c>
      <c r="D18" s="5"/>
      <c r="E18" s="5"/>
      <c r="F18" s="5"/>
      <c r="G18" s="5"/>
      <c r="H18" s="5"/>
      <c r="I18" s="5"/>
      <c r="J18" s="5"/>
    </row>
    <row r="19" spans="1:10" ht="12.75">
      <c r="A19" t="s">
        <v>19</v>
      </c>
      <c r="B19" s="11">
        <v>5.1</v>
      </c>
      <c r="D19" s="5"/>
      <c r="E19" s="5"/>
      <c r="F19" s="5"/>
      <c r="G19" s="5"/>
      <c r="H19" s="5"/>
      <c r="I19" s="5"/>
      <c r="J19" s="5"/>
    </row>
    <row r="20" spans="1:10" ht="12.75">
      <c r="A20" t="s">
        <v>20</v>
      </c>
      <c r="B20" s="12">
        <v>1</v>
      </c>
      <c r="D20" s="5"/>
      <c r="E20" s="5"/>
      <c r="F20" s="5"/>
      <c r="G20" s="5"/>
      <c r="H20" s="5"/>
      <c r="I20" s="5"/>
      <c r="J20" s="5"/>
    </row>
    <row r="21" spans="1:10" ht="12.75">
      <c r="A21" t="s">
        <v>21</v>
      </c>
      <c r="B21">
        <f>+B19/B20</f>
        <v>5.1</v>
      </c>
      <c r="D21" s="5"/>
      <c r="E21" s="5"/>
      <c r="F21" s="5"/>
      <c r="G21" s="5"/>
      <c r="H21" s="5"/>
      <c r="I21" s="5"/>
      <c r="J21" s="5"/>
    </row>
    <row r="22" spans="1:2" ht="12.75">
      <c r="A22" s="9" t="s">
        <v>34</v>
      </c>
      <c r="B22" s="10">
        <v>470</v>
      </c>
    </row>
    <row r="23" spans="1:2" ht="12.75">
      <c r="A23" t="s">
        <v>35</v>
      </c>
      <c r="B23" s="5">
        <f>1/(1/B22+1/B13+1/B6)</f>
        <v>12.839403973509933</v>
      </c>
    </row>
    <row r="25" spans="1:16" ht="12.75">
      <c r="A25" s="8" t="s">
        <v>22</v>
      </c>
      <c r="B25" s="7" t="s">
        <v>4</v>
      </c>
      <c r="C25" s="8"/>
      <c r="D25" s="8" t="s">
        <v>25</v>
      </c>
      <c r="E25" s="8"/>
      <c r="F25" s="8"/>
      <c r="G25" s="8"/>
      <c r="H25" s="7"/>
      <c r="I25" s="7"/>
      <c r="J25" s="7"/>
      <c r="K25" s="7"/>
      <c r="L25" s="7"/>
      <c r="M25" s="8"/>
      <c r="N25" s="8"/>
      <c r="O25" s="8"/>
      <c r="P25" s="7"/>
    </row>
    <row r="26" spans="1:16" ht="12.75">
      <c r="A26" t="s">
        <v>5</v>
      </c>
      <c r="B26" s="10">
        <v>349</v>
      </c>
      <c r="D26" s="7" t="s">
        <v>38</v>
      </c>
      <c r="E26" s="7" t="s">
        <v>23</v>
      </c>
      <c r="F26" s="7" t="s">
        <v>24</v>
      </c>
      <c r="G26" s="7" t="s">
        <v>26</v>
      </c>
      <c r="H26" s="7" t="s">
        <v>27</v>
      </c>
      <c r="I26" s="7" t="s">
        <v>29</v>
      </c>
      <c r="J26" s="7" t="s">
        <v>30</v>
      </c>
      <c r="K26" s="7" t="s">
        <v>31</v>
      </c>
      <c r="L26" s="7" t="s">
        <v>46</v>
      </c>
      <c r="M26" s="7" t="s">
        <v>32</v>
      </c>
      <c r="N26" s="7" t="s">
        <v>33</v>
      </c>
      <c r="O26" s="7" t="s">
        <v>36</v>
      </c>
      <c r="P26" s="7" t="s">
        <v>39</v>
      </c>
    </row>
    <row r="27" spans="1:16" ht="12.75">
      <c r="A27" t="s">
        <v>6</v>
      </c>
      <c r="B27" s="10">
        <v>22</v>
      </c>
      <c r="D27" s="10">
        <v>1</v>
      </c>
      <c r="E27" s="13">
        <v>3.69</v>
      </c>
      <c r="F27" s="11">
        <v>50</v>
      </c>
      <c r="G27" s="5">
        <f>+F27/E27</f>
        <v>13.550135501355014</v>
      </c>
      <c r="H27" s="14">
        <v>33</v>
      </c>
      <c r="I27" s="11">
        <v>250</v>
      </c>
      <c r="J27" s="3">
        <f>+(F27/(F27+I27/1000))</f>
        <v>0.9950248756218906</v>
      </c>
      <c r="K27" s="17">
        <f>+$B$37/(1-J27)</f>
        <v>184.92000000000084</v>
      </c>
      <c r="L27" s="16">
        <f>+I27/$B$37</f>
        <v>271.7391304347826</v>
      </c>
      <c r="M27" s="11">
        <f>+I27</f>
        <v>250</v>
      </c>
      <c r="N27" s="2">
        <f>+F27/$B$23/M27*1000</f>
        <v>15.57704706640877</v>
      </c>
      <c r="O27" s="4">
        <f>+F27/$B$23</f>
        <v>3.8942617666021926</v>
      </c>
      <c r="P27" s="23" t="s">
        <v>49</v>
      </c>
    </row>
    <row r="28" spans="1:12" ht="12.75">
      <c r="A28" t="s">
        <v>8</v>
      </c>
      <c r="B28" s="10">
        <v>304</v>
      </c>
      <c r="E28" s="5"/>
      <c r="F28" s="5"/>
      <c r="G28" s="5"/>
      <c r="H28" s="5"/>
      <c r="I28" s="5"/>
      <c r="J28" s="5"/>
      <c r="K28" s="15"/>
      <c r="L28" s="15"/>
    </row>
    <row r="29" spans="1:15" ht="12.75">
      <c r="A29" t="s">
        <v>9</v>
      </c>
      <c r="B29">
        <f>+B26-B28</f>
        <v>45</v>
      </c>
      <c r="D29" s="10"/>
      <c r="E29" s="13"/>
      <c r="F29" s="11"/>
      <c r="G29" s="5"/>
      <c r="H29" s="14"/>
      <c r="I29" s="11"/>
      <c r="J29" s="3"/>
      <c r="K29" s="17"/>
      <c r="L29" s="16"/>
      <c r="M29" s="11"/>
      <c r="N29" s="2"/>
      <c r="O29" s="4"/>
    </row>
    <row r="30" spans="1:15" ht="12.75">
      <c r="A30" t="s">
        <v>7</v>
      </c>
      <c r="B30" s="5">
        <f>+B29/B27</f>
        <v>2.0454545454545454</v>
      </c>
      <c r="D30" s="10"/>
      <c r="E30" s="13"/>
      <c r="F30" s="11"/>
      <c r="G30" s="5"/>
      <c r="H30" s="14"/>
      <c r="I30" s="11"/>
      <c r="J30" s="3"/>
      <c r="K30" s="17"/>
      <c r="L30" s="16"/>
      <c r="M30" s="11"/>
      <c r="N30" s="2"/>
      <c r="O30" s="4"/>
    </row>
    <row r="31" spans="1:15" ht="12.75">
      <c r="A31" t="s">
        <v>10</v>
      </c>
      <c r="B31" s="10">
        <v>143</v>
      </c>
      <c r="D31" s="10"/>
      <c r="E31" s="13"/>
      <c r="F31" s="11"/>
      <c r="G31" s="5"/>
      <c r="H31" s="14"/>
      <c r="I31" s="11"/>
      <c r="J31" s="3"/>
      <c r="K31" s="17"/>
      <c r="L31" s="16"/>
      <c r="M31" s="11"/>
      <c r="N31" s="2"/>
      <c r="O31" s="4"/>
    </row>
    <row r="32" spans="1:12" ht="12.75">
      <c r="A32" t="s">
        <v>14</v>
      </c>
      <c r="B32" s="10">
        <v>0.79</v>
      </c>
      <c r="E32" s="5"/>
      <c r="F32" s="5"/>
      <c r="G32" s="5"/>
      <c r="H32" s="5"/>
      <c r="I32" s="5"/>
      <c r="J32" s="5"/>
      <c r="L32" s="18"/>
    </row>
    <row r="33" spans="1:15" ht="12.75">
      <c r="A33" t="s">
        <v>12</v>
      </c>
      <c r="B33" s="10">
        <v>150</v>
      </c>
      <c r="D33" s="10"/>
      <c r="E33" s="13"/>
      <c r="F33" s="11"/>
      <c r="G33" s="5"/>
      <c r="H33" s="14"/>
      <c r="I33" s="11"/>
      <c r="J33" s="3"/>
      <c r="K33" s="17"/>
      <c r="L33" s="16"/>
      <c r="M33" s="11"/>
      <c r="N33" s="2"/>
      <c r="O33" s="4"/>
    </row>
    <row r="34" spans="1:12" ht="12.75">
      <c r="A34" t="s">
        <v>11</v>
      </c>
      <c r="B34" s="10">
        <v>33</v>
      </c>
      <c r="E34" s="5"/>
      <c r="F34" s="5"/>
      <c r="G34" s="5"/>
      <c r="H34" s="5"/>
      <c r="I34" s="5"/>
      <c r="J34" s="5"/>
      <c r="L34" s="18"/>
    </row>
    <row r="35" spans="1:15" ht="12.75">
      <c r="A35" t="s">
        <v>13</v>
      </c>
      <c r="B35" s="5">
        <f>+B31/B34</f>
        <v>4.333333333333333</v>
      </c>
      <c r="D35" s="10"/>
      <c r="E35" s="13"/>
      <c r="F35" s="11"/>
      <c r="G35" s="5"/>
      <c r="H35" s="14"/>
      <c r="I35" s="11"/>
      <c r="J35" s="3"/>
      <c r="K35" s="17"/>
      <c r="L35" s="16"/>
      <c r="M35" s="11"/>
      <c r="N35" s="2"/>
      <c r="O35" s="4"/>
    </row>
    <row r="36" spans="1:10" ht="12.75">
      <c r="A36" t="s">
        <v>16</v>
      </c>
      <c r="B36" s="10">
        <v>138</v>
      </c>
      <c r="E36" s="5"/>
      <c r="F36" s="5"/>
      <c r="G36" s="5"/>
      <c r="H36" s="5"/>
      <c r="I36" s="5"/>
      <c r="J36" s="5"/>
    </row>
    <row r="37" spans="1:15" ht="12.75">
      <c r="A37" t="s">
        <v>15</v>
      </c>
      <c r="B37" s="19">
        <v>0.92</v>
      </c>
      <c r="D37" s="10"/>
      <c r="E37" s="13"/>
      <c r="F37" s="11"/>
      <c r="G37" s="5"/>
      <c r="H37" s="14"/>
      <c r="I37" s="11"/>
      <c r="J37" s="3"/>
      <c r="K37" s="17"/>
      <c r="L37" s="16"/>
      <c r="M37" s="11"/>
      <c r="N37" s="2"/>
      <c r="O37" s="4"/>
    </row>
    <row r="38" spans="1:10" ht="12.75">
      <c r="A38" t="s">
        <v>18</v>
      </c>
      <c r="B38">
        <f>+(B31-B36)</f>
        <v>5</v>
      </c>
      <c r="D38" s="5"/>
      <c r="E38" s="5"/>
      <c r="F38" s="5"/>
      <c r="G38" s="5"/>
      <c r="H38" s="5"/>
      <c r="I38" s="5"/>
      <c r="J38" s="5"/>
    </row>
    <row r="39" spans="1:10" ht="12.75">
      <c r="A39" t="s">
        <v>17</v>
      </c>
      <c r="B39" s="5">
        <f>+B38/B37</f>
        <v>5.434782608695652</v>
      </c>
      <c r="D39" s="5"/>
      <c r="E39" s="5"/>
      <c r="F39" s="5"/>
      <c r="G39" s="5"/>
      <c r="H39" s="5"/>
      <c r="I39" s="5"/>
      <c r="J39" s="5"/>
    </row>
    <row r="40" spans="1:10" ht="12.75">
      <c r="A40" t="s">
        <v>19</v>
      </c>
      <c r="B40" s="11">
        <v>5.6</v>
      </c>
      <c r="D40" s="5"/>
      <c r="E40" s="5"/>
      <c r="F40" s="5"/>
      <c r="G40" s="5"/>
      <c r="H40" s="5"/>
      <c r="I40" s="5"/>
      <c r="J40" s="5"/>
    </row>
    <row r="41" spans="1:10" ht="12.75">
      <c r="A41" t="s">
        <v>20</v>
      </c>
      <c r="B41" s="12">
        <v>1</v>
      </c>
      <c r="D41" s="5"/>
      <c r="E41" s="5"/>
      <c r="F41" s="5"/>
      <c r="G41" s="5"/>
      <c r="H41" s="5"/>
      <c r="I41" s="5"/>
      <c r="J41" s="5"/>
    </row>
    <row r="42" spans="1:10" ht="12.75">
      <c r="A42" t="s">
        <v>21</v>
      </c>
      <c r="B42">
        <f>+B40/B41</f>
        <v>5.6</v>
      </c>
      <c r="D42" s="5"/>
      <c r="E42" s="5"/>
      <c r="F42" s="5"/>
      <c r="G42" s="5"/>
      <c r="H42" s="5"/>
      <c r="I42" s="5"/>
      <c r="J42" s="5"/>
    </row>
    <row r="43" spans="1:2" ht="12.75">
      <c r="A43" s="9" t="s">
        <v>34</v>
      </c>
      <c r="B43" s="10">
        <v>470</v>
      </c>
    </row>
    <row r="44" spans="1:2" ht="12.75">
      <c r="A44" t="s">
        <v>35</v>
      </c>
      <c r="B44" s="5">
        <f>1/(1/B43+1/B34+1/B27)</f>
        <v>12.839403973509933</v>
      </c>
    </row>
    <row r="46" spans="1:16" ht="12.75">
      <c r="A46" s="8" t="s">
        <v>22</v>
      </c>
      <c r="B46" s="7" t="s">
        <v>4</v>
      </c>
      <c r="C46" s="8"/>
      <c r="D46" s="8" t="s">
        <v>25</v>
      </c>
      <c r="E46" s="8"/>
      <c r="F46" s="8"/>
      <c r="G46" s="8"/>
      <c r="H46" s="7"/>
      <c r="I46" s="7"/>
      <c r="J46" s="7"/>
      <c r="K46" s="7"/>
      <c r="L46" s="7"/>
      <c r="M46" s="8"/>
      <c r="N46" s="8"/>
      <c r="O46" s="8"/>
      <c r="P46" s="7"/>
    </row>
    <row r="47" spans="1:16" ht="12.75">
      <c r="A47" t="s">
        <v>5</v>
      </c>
      <c r="B47" s="10">
        <v>356</v>
      </c>
      <c r="D47" s="7" t="s">
        <v>38</v>
      </c>
      <c r="E47" s="7" t="s">
        <v>23</v>
      </c>
      <c r="F47" s="7" t="s">
        <v>24</v>
      </c>
      <c r="G47" s="7" t="s">
        <v>26</v>
      </c>
      <c r="H47" s="7" t="s">
        <v>27</v>
      </c>
      <c r="I47" s="7" t="s">
        <v>29</v>
      </c>
      <c r="J47" s="7" t="s">
        <v>30</v>
      </c>
      <c r="K47" s="7" t="s">
        <v>31</v>
      </c>
      <c r="L47" s="7" t="s">
        <v>46</v>
      </c>
      <c r="M47" s="7" t="s">
        <v>32</v>
      </c>
      <c r="N47" s="7" t="s">
        <v>33</v>
      </c>
      <c r="O47" s="7" t="s">
        <v>36</v>
      </c>
      <c r="P47" s="7" t="s">
        <v>39</v>
      </c>
    </row>
    <row r="48" spans="1:15" ht="12.75">
      <c r="A48" t="s">
        <v>6</v>
      </c>
      <c r="B48" s="20">
        <v>70</v>
      </c>
      <c r="D48" s="10">
        <v>0.1</v>
      </c>
      <c r="E48" s="13">
        <v>3.25</v>
      </c>
      <c r="F48" s="11">
        <v>50</v>
      </c>
      <c r="G48" s="5">
        <f>+F48/E48</f>
        <v>15.384615384615385</v>
      </c>
      <c r="H48" s="14">
        <v>39</v>
      </c>
      <c r="I48" s="11">
        <v>220</v>
      </c>
      <c r="J48" s="3">
        <f>+(F48/(F48+I48/1000))</f>
        <v>0.9956192751891677</v>
      </c>
      <c r="K48" s="17">
        <f>+$B$16/(1-J48)</f>
        <v>2282.727272727296</v>
      </c>
      <c r="L48" s="16">
        <f>+I48/$B$16</f>
        <v>22</v>
      </c>
      <c r="M48" s="11">
        <v>240</v>
      </c>
      <c r="N48" s="2">
        <f>+F48/$B$65/M48*1000</f>
        <v>9.732584200669306</v>
      </c>
      <c r="O48" s="4">
        <f>+F48/$B$65</f>
        <v>2.3358202081606336</v>
      </c>
    </row>
    <row r="49" spans="1:16" ht="12.75">
      <c r="A49" t="s">
        <v>8</v>
      </c>
      <c r="B49" s="10">
        <v>262</v>
      </c>
      <c r="D49" s="10">
        <v>1</v>
      </c>
      <c r="E49" s="13">
        <v>3.4</v>
      </c>
      <c r="F49" s="11">
        <v>50</v>
      </c>
      <c r="G49" s="5">
        <f>+F49/E49</f>
        <v>14.705882352941178</v>
      </c>
      <c r="H49" s="14">
        <v>39</v>
      </c>
      <c r="I49" s="11">
        <v>220</v>
      </c>
      <c r="J49" s="3">
        <f>+(F49/(F49+I49/1000))</f>
        <v>0.9956192751891677</v>
      </c>
      <c r="K49" s="17">
        <f>+$B$16/(1-J49)</f>
        <v>2282.727272727296</v>
      </c>
      <c r="L49" s="16">
        <f>+I49/$B$16</f>
        <v>22</v>
      </c>
      <c r="M49" s="11">
        <v>240</v>
      </c>
      <c r="N49" s="2">
        <f>+F49/$B$65/M49*1000</f>
        <v>9.732584200669306</v>
      </c>
      <c r="O49" s="4">
        <f>+F49/$B$65</f>
        <v>2.3358202081606336</v>
      </c>
      <c r="P49" s="6" t="s">
        <v>50</v>
      </c>
    </row>
    <row r="50" spans="1:15" ht="12.75">
      <c r="A50" t="s">
        <v>9</v>
      </c>
      <c r="B50">
        <f>+B47-B49</f>
        <v>94</v>
      </c>
      <c r="D50" s="10">
        <v>10</v>
      </c>
      <c r="E50" s="13">
        <v>3.4</v>
      </c>
      <c r="F50" s="11">
        <v>50</v>
      </c>
      <c r="G50" s="5">
        <f>+F50/E50</f>
        <v>14.705882352941178</v>
      </c>
      <c r="H50" s="14">
        <v>37</v>
      </c>
      <c r="I50" s="11">
        <v>220</v>
      </c>
      <c r="J50" s="3">
        <f>+(F50/(F50+I50/1000))</f>
        <v>0.9956192751891677</v>
      </c>
      <c r="K50" s="17">
        <f>+$B$16/(1-J50)</f>
        <v>2282.727272727296</v>
      </c>
      <c r="L50" s="16">
        <f>+I50/$B$16</f>
        <v>22</v>
      </c>
      <c r="M50" s="11">
        <v>250</v>
      </c>
      <c r="N50" s="2">
        <f>+F50/$B$65/M50*1000</f>
        <v>9.343280832642535</v>
      </c>
      <c r="O50" s="4">
        <f>+F50/$B$65</f>
        <v>2.3358202081606336</v>
      </c>
    </row>
    <row r="51" spans="1:2" ht="12.75">
      <c r="A51" t="s">
        <v>7</v>
      </c>
      <c r="B51" s="5">
        <f>+B50/B48</f>
        <v>1.3428571428571427</v>
      </c>
    </row>
    <row r="52" spans="1:2" ht="12.75">
      <c r="A52" t="s">
        <v>10</v>
      </c>
      <c r="B52" s="10">
        <v>148</v>
      </c>
    </row>
    <row r="53" spans="1:12" ht="12.75">
      <c r="A53" t="s">
        <v>14</v>
      </c>
      <c r="B53" s="10">
        <v>0.69</v>
      </c>
      <c r="E53" s="5"/>
      <c r="F53" s="5"/>
      <c r="G53" s="5"/>
      <c r="H53" s="5"/>
      <c r="I53" s="5"/>
      <c r="J53" s="5"/>
      <c r="L53" s="18"/>
    </row>
    <row r="54" spans="1:15" ht="12.75">
      <c r="A54" t="s">
        <v>12</v>
      </c>
      <c r="B54" s="10">
        <v>150</v>
      </c>
      <c r="D54" s="10"/>
      <c r="E54" s="13"/>
      <c r="F54" s="11"/>
      <c r="G54" s="5"/>
      <c r="H54" s="14"/>
      <c r="I54" s="11"/>
      <c r="J54" s="3"/>
      <c r="K54" s="17"/>
      <c r="L54" s="16"/>
      <c r="M54" s="11"/>
      <c r="N54" s="2"/>
      <c r="O54" s="4"/>
    </row>
    <row r="55" spans="1:12" ht="12.75">
      <c r="A55" t="s">
        <v>11</v>
      </c>
      <c r="B55" s="10">
        <v>33</v>
      </c>
      <c r="E55" s="5"/>
      <c r="F55" s="5"/>
      <c r="G55" s="5"/>
      <c r="H55" s="5"/>
      <c r="I55" s="5"/>
      <c r="J55" s="5"/>
      <c r="L55" s="18"/>
    </row>
    <row r="56" spans="1:15" ht="12.75">
      <c r="A56" t="s">
        <v>13</v>
      </c>
      <c r="B56" s="5">
        <f>+B52/B55</f>
        <v>4.484848484848484</v>
      </c>
      <c r="D56" s="10"/>
      <c r="E56" s="13"/>
      <c r="F56" s="11"/>
      <c r="G56" s="5"/>
      <c r="H56" s="14"/>
      <c r="I56" s="11"/>
      <c r="J56" s="3"/>
      <c r="K56" s="17"/>
      <c r="L56" s="16"/>
      <c r="M56" s="11"/>
      <c r="N56" s="2"/>
      <c r="O56" s="4"/>
    </row>
    <row r="57" spans="1:10" ht="12.75">
      <c r="A57" t="s">
        <v>16</v>
      </c>
      <c r="B57" s="10">
        <v>108</v>
      </c>
      <c r="E57" s="5"/>
      <c r="F57" s="5"/>
      <c r="G57" s="5"/>
      <c r="H57" s="5"/>
      <c r="I57" s="5"/>
      <c r="J57" s="5"/>
    </row>
    <row r="58" spans="1:15" ht="12.75">
      <c r="A58" t="s">
        <v>15</v>
      </c>
      <c r="B58" s="10">
        <v>10</v>
      </c>
      <c r="D58" s="10"/>
      <c r="E58" s="13"/>
      <c r="F58" s="11"/>
      <c r="G58" s="5"/>
      <c r="H58" s="14"/>
      <c r="I58" s="11"/>
      <c r="J58" s="3"/>
      <c r="K58" s="17"/>
      <c r="L58" s="16"/>
      <c r="M58" s="11"/>
      <c r="N58" s="2"/>
      <c r="O58" s="4"/>
    </row>
    <row r="59" spans="1:10" ht="12.75">
      <c r="A59" t="s">
        <v>18</v>
      </c>
      <c r="B59">
        <f>+(B52-B57)</f>
        <v>40</v>
      </c>
      <c r="D59" s="5"/>
      <c r="E59" s="5"/>
      <c r="F59" s="5"/>
      <c r="G59" s="5"/>
      <c r="H59" s="5"/>
      <c r="I59" s="5"/>
      <c r="J59" s="5"/>
    </row>
    <row r="60" spans="1:10" ht="12.75">
      <c r="A60" t="s">
        <v>17</v>
      </c>
      <c r="B60" s="5">
        <f>+B59/B58</f>
        <v>4</v>
      </c>
      <c r="D60" s="5"/>
      <c r="E60" s="5"/>
      <c r="F60" s="5"/>
      <c r="G60" s="5"/>
      <c r="H60" s="5"/>
      <c r="I60" s="5"/>
      <c r="J60" s="5"/>
    </row>
    <row r="61" spans="1:10" ht="12.75">
      <c r="A61" t="s">
        <v>19</v>
      </c>
      <c r="B61" s="11">
        <v>4</v>
      </c>
      <c r="D61" s="5"/>
      <c r="E61" s="5"/>
      <c r="F61" s="5"/>
      <c r="G61" s="5"/>
      <c r="H61" s="5"/>
      <c r="I61" s="5"/>
      <c r="J61" s="5"/>
    </row>
    <row r="62" spans="1:10" ht="12.75">
      <c r="A62" t="s">
        <v>20</v>
      </c>
      <c r="B62" s="12">
        <v>1</v>
      </c>
      <c r="D62" s="5"/>
      <c r="E62" s="5"/>
      <c r="F62" s="5"/>
      <c r="G62" s="5"/>
      <c r="H62" s="5"/>
      <c r="I62" s="5"/>
      <c r="J62" s="5"/>
    </row>
    <row r="63" spans="1:10" ht="12.75">
      <c r="A63" t="s">
        <v>21</v>
      </c>
      <c r="B63">
        <f>+B61/B62</f>
        <v>4</v>
      </c>
      <c r="D63" s="5"/>
      <c r="E63" s="5"/>
      <c r="F63" s="5"/>
      <c r="G63" s="5"/>
      <c r="H63" s="5"/>
      <c r="I63" s="5"/>
      <c r="J63" s="5"/>
    </row>
    <row r="64" spans="1:2" ht="12.75">
      <c r="A64" s="9" t="s">
        <v>34</v>
      </c>
      <c r="B64" s="10">
        <v>470</v>
      </c>
    </row>
    <row r="65" spans="1:2" ht="12.75">
      <c r="A65" t="s">
        <v>35</v>
      </c>
      <c r="B65" s="5">
        <f>1/(1/B64+1/B55+1/B48)</f>
        <v>21.4057570977918</v>
      </c>
    </row>
  </sheetData>
  <hyperlinks>
    <hyperlink ref="P6" r:id="rId1" display="Digiscoop test\MU Tests\D2-01.jpg"/>
    <hyperlink ref="P9" r:id="rId2" display="Digiscoop test\MU Tests\D2-02.jpg"/>
    <hyperlink ref="P12" r:id="rId3" display="Digiscoop test\MU Tests\D2-03.jpg"/>
    <hyperlink ref="P14" r:id="rId4" display="Digiscoop test\MU Tests\D2-04.jpg"/>
    <hyperlink ref="P16" r:id="rId5" display="Digiscoop test\MU Tests\D2-05.jpg"/>
    <hyperlink ref="P27" r:id="rId6" display="Digiscoop test\MU Tests\D2-06.jpg"/>
  </hyperlinks>
  <printOptions/>
  <pageMargins left="0.75" right="0.75" top="1" bottom="1" header="0.5" footer="0.5"/>
  <pageSetup fitToHeight="1" fitToWidth="1" horizontalDpi="600" verticalDpi="600" orientation="landscape" paperSize="9" scale="5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="80" zoomScaleNormal="80" workbookViewId="0" topLeftCell="A1">
      <selection activeCell="J25" sqref="J25"/>
    </sheetView>
  </sheetViews>
  <sheetFormatPr defaultColWidth="9.140625" defaultRowHeight="12.75"/>
  <cols>
    <col min="1" max="1" width="13.8515625" style="0" customWidth="1"/>
    <col min="2" max="2" width="9.8515625" style="0" bestFit="1" customWidth="1"/>
    <col min="3" max="3" width="2.57421875" style="0" customWidth="1"/>
    <col min="7" max="7" width="7.00390625" style="0" customWidth="1"/>
    <col min="9" max="9" width="10.00390625" style="0" customWidth="1"/>
    <col min="10" max="10" width="7.7109375" style="0" customWidth="1"/>
    <col min="11" max="11" width="13.00390625" style="0" customWidth="1"/>
    <col min="12" max="12" width="15.140625" style="0" customWidth="1"/>
    <col min="13" max="13" width="9.57421875" style="0" customWidth="1"/>
    <col min="14" max="14" width="10.28125" style="0" customWidth="1"/>
    <col min="15" max="15" width="11.7109375" style="0" customWidth="1"/>
    <col min="16" max="16" width="9.140625" style="6" customWidth="1"/>
  </cols>
  <sheetData>
    <row r="1" spans="1:7" ht="12.75">
      <c r="A1" t="s">
        <v>0</v>
      </c>
      <c r="D1" t="s">
        <v>1</v>
      </c>
      <c r="E1">
        <v>6688</v>
      </c>
      <c r="F1" t="s">
        <v>2</v>
      </c>
      <c r="G1">
        <v>76</v>
      </c>
    </row>
    <row r="2" spans="1:4" ht="12.75">
      <c r="A2" t="s">
        <v>3</v>
      </c>
      <c r="B2" s="1">
        <v>38047</v>
      </c>
      <c r="D2">
        <v>2001</v>
      </c>
    </row>
    <row r="3" ht="12.75">
      <c r="F3" t="s">
        <v>56</v>
      </c>
    </row>
    <row r="4" spans="1:16" s="8" customFormat="1" ht="12.75">
      <c r="A4" s="8" t="s">
        <v>22</v>
      </c>
      <c r="B4" s="7" t="s">
        <v>4</v>
      </c>
      <c r="D4" s="8" t="s">
        <v>25</v>
      </c>
      <c r="H4" s="7"/>
      <c r="I4" s="7"/>
      <c r="J4" s="7"/>
      <c r="K4" s="7"/>
      <c r="L4" s="7"/>
      <c r="P4" s="7"/>
    </row>
    <row r="5" spans="1:16" ht="12.75">
      <c r="A5" t="s">
        <v>5</v>
      </c>
      <c r="B5" s="10">
        <v>348</v>
      </c>
      <c r="D5" s="7" t="s">
        <v>38</v>
      </c>
      <c r="E5" s="7" t="s">
        <v>23</v>
      </c>
      <c r="F5" s="7" t="s">
        <v>24</v>
      </c>
      <c r="G5" s="7" t="s">
        <v>26</v>
      </c>
      <c r="H5" s="7" t="s">
        <v>27</v>
      </c>
      <c r="I5" s="7" t="s">
        <v>29</v>
      </c>
      <c r="J5" s="7" t="s">
        <v>30</v>
      </c>
      <c r="K5" s="7" t="s">
        <v>31</v>
      </c>
      <c r="L5" s="7" t="s">
        <v>46</v>
      </c>
      <c r="M5" s="7" t="s">
        <v>32</v>
      </c>
      <c r="N5" s="7" t="s">
        <v>33</v>
      </c>
      <c r="O5" s="7" t="s">
        <v>36</v>
      </c>
      <c r="P5" s="7" t="s">
        <v>39</v>
      </c>
    </row>
    <row r="6" spans="1:15" ht="12.75">
      <c r="A6" t="s">
        <v>6</v>
      </c>
      <c r="B6" s="10">
        <v>999999</v>
      </c>
      <c r="D6" s="10"/>
      <c r="E6" s="13"/>
      <c r="F6" s="11"/>
      <c r="G6" s="5"/>
      <c r="H6" s="14"/>
      <c r="I6" s="11"/>
      <c r="J6" s="3"/>
      <c r="K6" s="15"/>
      <c r="L6" s="16"/>
      <c r="M6" s="16"/>
      <c r="N6" s="2"/>
      <c r="O6" s="4"/>
    </row>
    <row r="7" spans="1:13" ht="12.75">
      <c r="A7" t="s">
        <v>8</v>
      </c>
      <c r="B7" s="10">
        <v>440</v>
      </c>
      <c r="D7" t="s">
        <v>40</v>
      </c>
      <c r="E7" s="5"/>
      <c r="F7" s="5"/>
      <c r="G7" s="5"/>
      <c r="H7" s="5"/>
      <c r="I7" s="5"/>
      <c r="J7" s="5"/>
      <c r="K7" s="15"/>
      <c r="L7" s="15"/>
      <c r="M7" s="15"/>
    </row>
    <row r="8" spans="1:15" ht="12.75">
      <c r="A8" t="s">
        <v>9</v>
      </c>
      <c r="B8" t="s">
        <v>45</v>
      </c>
      <c r="D8" s="10"/>
      <c r="E8" s="13"/>
      <c r="F8" s="11"/>
      <c r="G8" s="5"/>
      <c r="H8" s="14"/>
      <c r="I8" s="11"/>
      <c r="J8" s="3"/>
      <c r="K8" s="17"/>
      <c r="L8" s="16"/>
      <c r="M8" s="16"/>
      <c r="N8" s="2"/>
      <c r="O8" s="4"/>
    </row>
    <row r="9" spans="1:16" ht="12.75">
      <c r="A9" t="s">
        <v>7</v>
      </c>
      <c r="B9" s="5" t="s">
        <v>45</v>
      </c>
      <c r="D9" s="10">
        <v>1</v>
      </c>
      <c r="E9" s="13">
        <v>3.28</v>
      </c>
      <c r="F9" s="11">
        <v>50</v>
      </c>
      <c r="G9" s="5">
        <f>+F9/E9</f>
        <v>15.24390243902439</v>
      </c>
      <c r="H9" s="14">
        <v>43</v>
      </c>
      <c r="I9" s="11">
        <v>150</v>
      </c>
      <c r="J9" s="3">
        <f>+(F9/(F9+I9/1000))</f>
        <v>0.9970089730807578</v>
      </c>
      <c r="K9" s="17">
        <f>+$B$16/(1-J9)</f>
        <v>3343.333333333364</v>
      </c>
      <c r="L9" s="16">
        <f>+I9/$B$16</f>
        <v>15</v>
      </c>
      <c r="M9" s="16">
        <f>+I9</f>
        <v>150</v>
      </c>
      <c r="N9" s="2">
        <f>+F9/$B$23/M9*1000</f>
        <v>10.810563292832796</v>
      </c>
      <c r="O9" s="4">
        <f>+F9/$B$23</f>
        <v>1.6215844939249195</v>
      </c>
      <c r="P9" s="23" t="s">
        <v>52</v>
      </c>
    </row>
    <row r="10" spans="1:15" ht="12.75">
      <c r="A10" t="s">
        <v>10</v>
      </c>
      <c r="B10" s="10">
        <v>257</v>
      </c>
      <c r="D10" s="10">
        <v>10</v>
      </c>
      <c r="E10" s="13">
        <v>3.4</v>
      </c>
      <c r="F10" s="11">
        <v>50</v>
      </c>
      <c r="G10" s="5">
        <f>+F10/E10</f>
        <v>14.705882352941178</v>
      </c>
      <c r="H10" s="14">
        <v>43</v>
      </c>
      <c r="I10" s="11">
        <v>120</v>
      </c>
      <c r="J10" s="3">
        <f>+(F10/(F10+I10/1000))</f>
        <v>0.9976057462090983</v>
      </c>
      <c r="K10" s="17">
        <f>+$B$16/(1-J10)</f>
        <v>4176.666666666823</v>
      </c>
      <c r="L10" s="16">
        <f>+I10/$B$16</f>
        <v>12</v>
      </c>
      <c r="M10" s="16">
        <f>+I10</f>
        <v>120</v>
      </c>
      <c r="N10" s="2">
        <f>+F10/$B$23/M10*1000</f>
        <v>13.513204116040995</v>
      </c>
      <c r="O10" s="4">
        <f>+F10/$B$23</f>
        <v>1.6215844939249195</v>
      </c>
    </row>
    <row r="11" spans="1:13" ht="12.75">
      <c r="A11" t="s">
        <v>14</v>
      </c>
      <c r="B11" s="10">
        <v>1.22</v>
      </c>
      <c r="E11" s="5"/>
      <c r="F11" s="5"/>
      <c r="G11" s="5"/>
      <c r="H11" s="5"/>
      <c r="I11" s="5"/>
      <c r="J11" s="5"/>
      <c r="L11" s="18"/>
      <c r="M11" s="18"/>
    </row>
    <row r="12" spans="1:15" ht="12.75">
      <c r="A12" t="s">
        <v>12</v>
      </c>
      <c r="B12" s="10">
        <v>150</v>
      </c>
      <c r="D12" s="10"/>
      <c r="E12" s="13"/>
      <c r="F12" s="11"/>
      <c r="G12" s="5"/>
      <c r="H12" s="14"/>
      <c r="I12" s="11"/>
      <c r="J12" s="3"/>
      <c r="K12" s="17"/>
      <c r="L12" s="16"/>
      <c r="M12" s="16"/>
      <c r="N12" s="2"/>
      <c r="O12" s="4"/>
    </row>
    <row r="13" spans="1:13" ht="12.75">
      <c r="A13" t="s">
        <v>11</v>
      </c>
      <c r="B13" s="10">
        <v>33</v>
      </c>
      <c r="D13" t="s">
        <v>53</v>
      </c>
      <c r="E13" s="5"/>
      <c r="F13" s="5"/>
      <c r="G13" s="5"/>
      <c r="H13" s="5"/>
      <c r="I13" s="5"/>
      <c r="J13" s="5"/>
      <c r="L13" s="18" t="s">
        <v>45</v>
      </c>
      <c r="M13" s="18"/>
    </row>
    <row r="14" spans="1:16" ht="12.75">
      <c r="A14" t="s">
        <v>13</v>
      </c>
      <c r="B14" s="5">
        <f>+B10/B13</f>
        <v>7.787878787878788</v>
      </c>
      <c r="D14" s="10">
        <v>20</v>
      </c>
      <c r="E14" s="13">
        <v>4.34</v>
      </c>
      <c r="F14" s="11">
        <v>62</v>
      </c>
      <c r="G14" s="5">
        <f>+F14/E14</f>
        <v>14.285714285714286</v>
      </c>
      <c r="H14" s="14">
        <v>37</v>
      </c>
      <c r="I14" s="11">
        <v>560</v>
      </c>
      <c r="J14" s="3">
        <f>+(F14/(F14+I14/1000))</f>
        <v>0.9910485933503836</v>
      </c>
      <c r="K14" s="17">
        <f>+$B$16/(1-J14)</f>
        <v>1117.1428571428587</v>
      </c>
      <c r="L14" s="16">
        <f>+I14/$B$16</f>
        <v>56</v>
      </c>
      <c r="M14" s="16">
        <f>+I14</f>
        <v>560</v>
      </c>
      <c r="N14" s="2">
        <f>+F14/$B$23/M14*1000</f>
        <v>3.590651379405179</v>
      </c>
      <c r="O14" s="4">
        <f>+F14/$B$23</f>
        <v>2.0107647724669</v>
      </c>
      <c r="P14" s="23" t="s">
        <v>54</v>
      </c>
    </row>
    <row r="15" spans="1:16" ht="12.75">
      <c r="A15" t="s">
        <v>16</v>
      </c>
      <c r="B15" s="10">
        <v>185</v>
      </c>
      <c r="D15" s="10">
        <v>20</v>
      </c>
      <c r="E15" s="13">
        <v>5.83</v>
      </c>
      <c r="F15" s="11">
        <v>81</v>
      </c>
      <c r="G15" s="5">
        <f>+F15/E15</f>
        <v>13.893653516295025</v>
      </c>
      <c r="H15" s="14">
        <v>24</v>
      </c>
      <c r="I15" s="11">
        <v>560</v>
      </c>
      <c r="J15" s="3">
        <f>+(F15/(F15+I15/1000))</f>
        <v>0.9931338891613536</v>
      </c>
      <c r="K15" s="17">
        <f>+$B$16/(1-J15)</f>
        <v>1456.4285714285681</v>
      </c>
      <c r="L15" s="16">
        <f>+I15/$B$16</f>
        <v>56</v>
      </c>
      <c r="M15" s="16">
        <f>+I15</f>
        <v>560</v>
      </c>
      <c r="N15" s="2">
        <f>+F15/$B$23/M15*1000</f>
        <v>4.691012285997089</v>
      </c>
      <c r="O15" s="4">
        <f>+F15/$B$23</f>
        <v>2.6269668801583697</v>
      </c>
      <c r="P15" s="23" t="s">
        <v>67</v>
      </c>
    </row>
    <row r="16" spans="1:15" ht="12.75">
      <c r="A16" t="s">
        <v>15</v>
      </c>
      <c r="B16" s="10">
        <v>10</v>
      </c>
      <c r="D16" s="10"/>
      <c r="E16" s="13"/>
      <c r="F16" s="11"/>
      <c r="G16" s="5"/>
      <c r="H16" s="14"/>
      <c r="I16" s="11"/>
      <c r="J16" s="3"/>
      <c r="K16" s="17"/>
      <c r="L16" s="16"/>
      <c r="M16" s="16"/>
      <c r="N16" s="2"/>
      <c r="O16" s="4"/>
    </row>
    <row r="17" spans="1:10" ht="12.75">
      <c r="A17" t="s">
        <v>18</v>
      </c>
      <c r="B17">
        <f>+(B10-B15)</f>
        <v>72</v>
      </c>
      <c r="D17" s="5"/>
      <c r="E17" s="5"/>
      <c r="F17" s="5"/>
      <c r="G17" s="5"/>
      <c r="H17" s="5"/>
      <c r="I17" s="5"/>
      <c r="J17" s="5"/>
    </row>
    <row r="18" spans="1:10" ht="12.75">
      <c r="A18" t="s">
        <v>17</v>
      </c>
      <c r="B18" s="5">
        <f>+B17/B16</f>
        <v>7.2</v>
      </c>
      <c r="D18" s="5"/>
      <c r="E18" s="5"/>
      <c r="F18" s="5"/>
      <c r="G18" s="5"/>
      <c r="H18" s="5"/>
      <c r="I18" s="5"/>
      <c r="J18" s="5"/>
    </row>
    <row r="19" spans="1:10" ht="12.75">
      <c r="A19" t="s">
        <v>19</v>
      </c>
      <c r="B19" s="11">
        <v>7.2</v>
      </c>
      <c r="D19" s="5"/>
      <c r="E19" s="5"/>
      <c r="F19" s="5"/>
      <c r="G19" s="5"/>
      <c r="H19" s="5"/>
      <c r="I19" s="5"/>
      <c r="J19" s="5"/>
    </row>
    <row r="20" spans="1:10" ht="12.75">
      <c r="A20" t="s">
        <v>20</v>
      </c>
      <c r="B20" s="12">
        <v>1</v>
      </c>
      <c r="D20" s="5"/>
      <c r="E20" s="5"/>
      <c r="F20" s="5"/>
      <c r="G20" s="5"/>
      <c r="H20" s="5"/>
      <c r="I20" s="5"/>
      <c r="J20" s="5"/>
    </row>
    <row r="21" spans="1:10" ht="12.75">
      <c r="A21" t="s">
        <v>21</v>
      </c>
      <c r="B21">
        <f>+B19/B20</f>
        <v>7.2</v>
      </c>
      <c r="D21" s="5"/>
      <c r="E21" s="5"/>
      <c r="F21" s="5"/>
      <c r="G21" s="5"/>
      <c r="H21" s="5"/>
      <c r="I21" s="5"/>
      <c r="J21" s="5"/>
    </row>
    <row r="22" spans="1:2" ht="12.75">
      <c r="A22" s="9" t="s">
        <v>34</v>
      </c>
      <c r="B22" s="10">
        <v>470</v>
      </c>
    </row>
    <row r="23" spans="1:2" ht="12.75">
      <c r="A23" t="s">
        <v>35</v>
      </c>
      <c r="B23" s="5">
        <f>1/(1/B22+1/B13+1/B6)</f>
        <v>30.834039291396326</v>
      </c>
    </row>
  </sheetData>
  <hyperlinks>
    <hyperlink ref="P9" r:id="rId1" display="Digiscoop test\MU Tests\D2-11.jpg"/>
    <hyperlink ref="P14" r:id="rId2" display="Digiscoop test\MU Tests\D2-12.jpg"/>
    <hyperlink ref="P15" r:id="rId3" display="Digiscoop test\MU Tests\D2-13.jpg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workbookViewId="0" topLeftCell="A1">
      <selection activeCell="H19" sqref="H19"/>
    </sheetView>
  </sheetViews>
  <sheetFormatPr defaultColWidth="9.140625" defaultRowHeight="12.75"/>
  <cols>
    <col min="1" max="1" width="13.8515625" style="0" customWidth="1"/>
    <col min="2" max="2" width="9.8515625" style="0" customWidth="1"/>
    <col min="3" max="3" width="2.57421875" style="0" customWidth="1"/>
    <col min="7" max="7" width="7.00390625" style="0" customWidth="1"/>
    <col min="9" max="9" width="10.00390625" style="0" customWidth="1"/>
    <col min="10" max="10" width="7.7109375" style="0" customWidth="1"/>
    <col min="11" max="11" width="13.00390625" style="0" customWidth="1"/>
    <col min="12" max="12" width="15.140625" style="0" customWidth="1"/>
    <col min="13" max="13" width="9.57421875" style="0" customWidth="1"/>
    <col min="14" max="14" width="10.28125" style="0" customWidth="1"/>
    <col min="15" max="15" width="11.7109375" style="0" customWidth="1"/>
    <col min="16" max="16" width="9.140625" style="6" customWidth="1"/>
  </cols>
  <sheetData>
    <row r="1" spans="1:7" ht="12.75">
      <c r="A1" t="s">
        <v>0</v>
      </c>
      <c r="D1" t="s">
        <v>1</v>
      </c>
      <c r="E1" t="s">
        <v>61</v>
      </c>
      <c r="F1" t="s">
        <v>2</v>
      </c>
      <c r="G1">
        <v>76</v>
      </c>
    </row>
    <row r="2" spans="1:4" ht="12.75">
      <c r="A2" t="s">
        <v>3</v>
      </c>
      <c r="B2" s="1">
        <v>41730</v>
      </c>
      <c r="D2">
        <v>2001</v>
      </c>
    </row>
    <row r="3" ht="12.75">
      <c r="F3" t="s">
        <v>56</v>
      </c>
    </row>
    <row r="4" spans="1:16" s="8" customFormat="1" ht="12.75">
      <c r="A4" s="8" t="s">
        <v>22</v>
      </c>
      <c r="B4" s="7" t="s">
        <v>4</v>
      </c>
      <c r="D4" s="8" t="s">
        <v>25</v>
      </c>
      <c r="H4" s="7"/>
      <c r="I4" s="7"/>
      <c r="J4" s="7"/>
      <c r="K4" s="7"/>
      <c r="L4" s="7"/>
      <c r="P4" s="7"/>
    </row>
    <row r="5" spans="1:16" ht="12.75">
      <c r="A5" t="s">
        <v>5</v>
      </c>
      <c r="B5" s="10">
        <v>355</v>
      </c>
      <c r="D5" s="7" t="s">
        <v>38</v>
      </c>
      <c r="E5" s="7" t="s">
        <v>23</v>
      </c>
      <c r="F5" s="7" t="s">
        <v>24</v>
      </c>
      <c r="G5" s="7" t="s">
        <v>26</v>
      </c>
      <c r="H5" s="7" t="s">
        <v>27</v>
      </c>
      <c r="I5" s="7" t="s">
        <v>29</v>
      </c>
      <c r="J5" s="7" t="s">
        <v>30</v>
      </c>
      <c r="K5" s="7" t="s">
        <v>31</v>
      </c>
      <c r="L5" s="7" t="s">
        <v>46</v>
      </c>
      <c r="M5" s="7" t="s">
        <v>32</v>
      </c>
      <c r="N5" s="7" t="s">
        <v>33</v>
      </c>
      <c r="O5" s="7" t="s">
        <v>36</v>
      </c>
      <c r="P5" s="7" t="s">
        <v>39</v>
      </c>
    </row>
    <row r="6" spans="1:15" ht="12.75">
      <c r="A6" t="s">
        <v>6</v>
      </c>
      <c r="B6" s="10">
        <v>22</v>
      </c>
      <c r="D6" s="10"/>
      <c r="E6" s="13"/>
      <c r="F6" s="11"/>
      <c r="G6" s="5"/>
      <c r="H6" s="14"/>
      <c r="I6" s="11"/>
      <c r="J6" s="3"/>
      <c r="K6" s="15"/>
      <c r="L6" s="16"/>
      <c r="M6" s="16"/>
      <c r="N6" s="2"/>
      <c r="O6" s="4"/>
    </row>
    <row r="7" spans="1:13" ht="12.75">
      <c r="A7" t="s">
        <v>8</v>
      </c>
      <c r="B7" s="10">
        <v>297</v>
      </c>
      <c r="D7" t="s">
        <v>40</v>
      </c>
      <c r="E7" s="5"/>
      <c r="F7" s="5"/>
      <c r="G7" s="5"/>
      <c r="H7" s="5"/>
      <c r="I7" s="5"/>
      <c r="J7" s="5"/>
      <c r="K7" s="15"/>
      <c r="L7" s="15"/>
      <c r="M7" s="15"/>
    </row>
    <row r="8" spans="1:15" ht="12.75">
      <c r="A8" t="s">
        <v>9</v>
      </c>
      <c r="B8">
        <f>+B5-B7</f>
        <v>58</v>
      </c>
      <c r="D8" s="10"/>
      <c r="E8" s="13"/>
      <c r="F8" s="11"/>
      <c r="G8" s="5"/>
      <c r="H8" s="14"/>
      <c r="I8" s="11"/>
      <c r="J8" s="3"/>
      <c r="K8" s="17"/>
      <c r="L8" s="16"/>
      <c r="M8" s="16"/>
      <c r="N8" s="2"/>
      <c r="O8" s="4"/>
    </row>
    <row r="9" spans="1:16" ht="12.75">
      <c r="A9" t="s">
        <v>7</v>
      </c>
      <c r="B9" s="5">
        <f>+B8/B6</f>
        <v>2.6363636363636362</v>
      </c>
      <c r="D9" s="10">
        <v>1</v>
      </c>
      <c r="E9" s="13">
        <v>3.34</v>
      </c>
      <c r="F9" s="11">
        <v>50</v>
      </c>
      <c r="G9" s="5">
        <f>+F9/E9</f>
        <v>14.970059880239521</v>
      </c>
      <c r="H9" s="14">
        <v>40</v>
      </c>
      <c r="I9" s="11">
        <v>270</v>
      </c>
      <c r="J9" s="3">
        <f>+(F9/(F9+I9/1000))</f>
        <v>0.9946290033817385</v>
      </c>
      <c r="K9" s="17">
        <f>+$B$16/(1-J9)</f>
        <v>1861.8518518518274</v>
      </c>
      <c r="L9" s="16">
        <f>+I9/$B$16</f>
        <v>27</v>
      </c>
      <c r="M9" s="16">
        <f>+I9</f>
        <v>270</v>
      </c>
      <c r="N9" s="2">
        <f>+F9/$B$23/M9*1000</f>
        <v>14.423191728156269</v>
      </c>
      <c r="O9" s="4">
        <f>+F9/$B$23</f>
        <v>3.8942617666021926</v>
      </c>
      <c r="P9" s="24" t="s">
        <v>75</v>
      </c>
    </row>
    <row r="10" spans="1:15" ht="12.75">
      <c r="A10" t="s">
        <v>10</v>
      </c>
      <c r="B10" s="10">
        <v>197</v>
      </c>
      <c r="D10" s="10">
        <v>10</v>
      </c>
      <c r="E10" s="13">
        <v>3.32</v>
      </c>
      <c r="F10" s="11">
        <v>50</v>
      </c>
      <c r="G10" s="5">
        <f>+F10/E10</f>
        <v>15.060240963855422</v>
      </c>
      <c r="H10" s="14">
        <v>40</v>
      </c>
      <c r="I10" s="11">
        <v>270</v>
      </c>
      <c r="J10" s="3">
        <f>+(F10/(F10+I10/1000))</f>
        <v>0.9946290033817385</v>
      </c>
      <c r="K10" s="17">
        <f>+$B$16/(1-J10)</f>
        <v>1861.8518518518274</v>
      </c>
      <c r="L10" s="16">
        <f>+I10/$B$16</f>
        <v>27</v>
      </c>
      <c r="M10" s="16">
        <f>+I10</f>
        <v>270</v>
      </c>
      <c r="N10" s="2">
        <f>+F10/$B$23/M10*1000</f>
        <v>14.423191728156269</v>
      </c>
      <c r="O10" s="4">
        <f>+F10/$B$23</f>
        <v>3.8942617666021926</v>
      </c>
    </row>
    <row r="11" spans="1:13" ht="12.75">
      <c r="A11" t="s">
        <v>14</v>
      </c>
      <c r="B11" s="10">
        <v>0.94</v>
      </c>
      <c r="E11" s="5"/>
      <c r="F11" s="5"/>
      <c r="G11" s="5"/>
      <c r="H11" s="5"/>
      <c r="I11" s="5"/>
      <c r="J11" s="5"/>
      <c r="L11" s="18"/>
      <c r="M11" s="18"/>
    </row>
    <row r="12" spans="1:13" ht="12.75">
      <c r="A12" t="s">
        <v>12</v>
      </c>
      <c r="B12" s="10">
        <v>150</v>
      </c>
      <c r="E12" s="5"/>
      <c r="F12" s="5"/>
      <c r="G12" s="5"/>
      <c r="H12" s="5"/>
      <c r="I12" s="5"/>
      <c r="J12" s="5"/>
      <c r="L12" s="18"/>
      <c r="M12" s="18"/>
    </row>
    <row r="13" spans="1:15" ht="12.75">
      <c r="A13" t="s">
        <v>11</v>
      </c>
      <c r="B13" s="10">
        <v>33</v>
      </c>
      <c r="D13" s="26" t="s">
        <v>87</v>
      </c>
      <c r="E13" s="29"/>
      <c r="F13" s="29"/>
      <c r="G13" s="30"/>
      <c r="H13" s="30"/>
      <c r="I13" s="30"/>
      <c r="J13" s="30"/>
      <c r="K13" s="25"/>
      <c r="L13" s="31"/>
      <c r="M13" s="31"/>
      <c r="N13" s="25"/>
      <c r="O13" s="25"/>
    </row>
    <row r="14" spans="1:16" ht="12.75">
      <c r="A14" t="s">
        <v>13</v>
      </c>
      <c r="B14" s="5">
        <f>+B10/B13</f>
        <v>5.96969696969697</v>
      </c>
      <c r="D14" s="10">
        <v>1</v>
      </c>
      <c r="E14" s="13">
        <v>3.34</v>
      </c>
      <c r="F14" s="11">
        <v>50</v>
      </c>
      <c r="G14" s="5">
        <f>+F14/E14</f>
        <v>14.970059880239521</v>
      </c>
      <c r="H14" s="14"/>
      <c r="I14" s="11">
        <v>115</v>
      </c>
      <c r="J14" s="3">
        <f>+(F14/(F14+I14/1000))</f>
        <v>0.9977052778609199</v>
      </c>
      <c r="K14" s="17">
        <f>+$B$16/(1-J14)</f>
        <v>4357.826086956537</v>
      </c>
      <c r="L14" s="16">
        <f>+I14/$B$16</f>
        <v>11.5</v>
      </c>
      <c r="M14" s="16">
        <f>+I14</f>
        <v>115</v>
      </c>
      <c r="N14" s="2">
        <f>+F14/$B$23/M14*1000</f>
        <v>33.863145796540806</v>
      </c>
      <c r="O14" s="4">
        <f>+F14/31</f>
        <v>1.6129032258064515</v>
      </c>
      <c r="P14" s="23"/>
    </row>
    <row r="15" spans="1:16" ht="12.75">
      <c r="A15" t="s">
        <v>16</v>
      </c>
      <c r="B15" s="10">
        <v>141</v>
      </c>
      <c r="D15" s="10"/>
      <c r="E15" s="13"/>
      <c r="F15" s="11"/>
      <c r="G15" s="5"/>
      <c r="H15" s="14"/>
      <c r="I15" s="11"/>
      <c r="J15" s="3"/>
      <c r="K15" s="17"/>
      <c r="L15" s="16"/>
      <c r="M15" s="16"/>
      <c r="N15" s="2"/>
      <c r="O15" s="4"/>
      <c r="P15" s="23"/>
    </row>
    <row r="16" spans="1:15" ht="12.75">
      <c r="A16" t="s">
        <v>15</v>
      </c>
      <c r="B16" s="10">
        <v>10</v>
      </c>
      <c r="D16" s="10"/>
      <c r="E16" s="13"/>
      <c r="F16" s="11"/>
      <c r="G16" s="5"/>
      <c r="H16" s="14"/>
      <c r="I16" s="11"/>
      <c r="J16" s="3"/>
      <c r="K16" s="17"/>
      <c r="L16" s="16"/>
      <c r="M16" s="16"/>
      <c r="N16" s="2"/>
      <c r="O16" s="4"/>
    </row>
    <row r="17" spans="1:10" ht="12.75">
      <c r="A17" t="s">
        <v>18</v>
      </c>
      <c r="B17">
        <f>+(B10-B15)</f>
        <v>56</v>
      </c>
      <c r="D17" s="5"/>
      <c r="E17" s="5"/>
      <c r="F17" s="5"/>
      <c r="G17" s="5"/>
      <c r="H17" s="5"/>
      <c r="I17" s="5"/>
      <c r="J17" s="5"/>
    </row>
    <row r="18" spans="1:10" ht="12.75">
      <c r="A18" t="s">
        <v>17</v>
      </c>
      <c r="B18" s="5">
        <f>+B17/B16</f>
        <v>5.6</v>
      </c>
      <c r="D18" s="5"/>
      <c r="E18" s="5"/>
      <c r="F18" s="5"/>
      <c r="G18" s="5"/>
      <c r="H18" s="5"/>
      <c r="I18" s="5"/>
      <c r="J18" s="5"/>
    </row>
    <row r="19" spans="1:10" ht="12.75">
      <c r="A19" t="s">
        <v>19</v>
      </c>
      <c r="B19" s="11">
        <v>5.5</v>
      </c>
      <c r="D19" s="5"/>
      <c r="E19" s="5"/>
      <c r="F19" s="5"/>
      <c r="G19" s="5"/>
      <c r="H19" s="5"/>
      <c r="I19" s="5"/>
      <c r="J19" s="5"/>
    </row>
    <row r="20" spans="1:10" ht="12.75">
      <c r="A20" t="s">
        <v>20</v>
      </c>
      <c r="B20" s="12">
        <v>1</v>
      </c>
      <c r="D20" s="5"/>
      <c r="E20" s="5"/>
      <c r="F20" s="5"/>
      <c r="G20" s="5"/>
      <c r="H20" s="5"/>
      <c r="I20" s="5"/>
      <c r="J20" s="5"/>
    </row>
    <row r="21" spans="1:10" ht="12.75">
      <c r="A21" t="s">
        <v>21</v>
      </c>
      <c r="B21">
        <f>+B19/B20</f>
        <v>5.5</v>
      </c>
      <c r="D21" s="5"/>
      <c r="E21" s="5"/>
      <c r="F21" s="5"/>
      <c r="G21" s="5"/>
      <c r="H21" s="5"/>
      <c r="I21" s="5"/>
      <c r="J21" s="5"/>
    </row>
    <row r="22" spans="1:2" ht="12.75">
      <c r="A22" s="9" t="s">
        <v>34</v>
      </c>
      <c r="B22" s="10">
        <v>470</v>
      </c>
    </row>
    <row r="23" spans="1:2" ht="12.75">
      <c r="A23" t="s">
        <v>35</v>
      </c>
      <c r="B23" s="5">
        <f>1/(1/B22+1/B13+1/B6)</f>
        <v>12.839403973509933</v>
      </c>
    </row>
    <row r="24" spans="1:16" ht="12.75">
      <c r="A24" s="25"/>
      <c r="B24" s="25"/>
      <c r="C24" s="25"/>
      <c r="D24" s="26" t="s">
        <v>78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7"/>
    </row>
    <row r="25" spans="1:12" ht="12.75">
      <c r="A25" t="s">
        <v>6</v>
      </c>
      <c r="B25" t="s">
        <v>69</v>
      </c>
      <c r="K25" t="s">
        <v>71</v>
      </c>
      <c r="L25" t="s">
        <v>72</v>
      </c>
    </row>
    <row r="26" spans="1:16" ht="12.75">
      <c r="A26">
        <v>10</v>
      </c>
      <c r="B26">
        <v>205</v>
      </c>
      <c r="D26" t="s">
        <v>70</v>
      </c>
      <c r="K26" s="14">
        <v>49</v>
      </c>
      <c r="L26" s="14">
        <v>45</v>
      </c>
      <c r="O26" s="4"/>
      <c r="P26" s="23" t="s">
        <v>77</v>
      </c>
    </row>
    <row r="27" spans="1:16" ht="12.75">
      <c r="A27">
        <v>22</v>
      </c>
      <c r="B27">
        <v>190</v>
      </c>
      <c r="D27" t="s">
        <v>73</v>
      </c>
      <c r="K27" s="14">
        <v>40</v>
      </c>
      <c r="L27" s="14">
        <v>60</v>
      </c>
      <c r="P27" s="24" t="s">
        <v>75</v>
      </c>
    </row>
    <row r="28" spans="1:16" ht="12.75">
      <c r="A28">
        <v>14</v>
      </c>
      <c r="B28">
        <v>202</v>
      </c>
      <c r="D28" t="s">
        <v>74</v>
      </c>
      <c r="K28" s="14">
        <v>41</v>
      </c>
      <c r="L28" s="14">
        <v>68</v>
      </c>
      <c r="O28" s="4"/>
      <c r="P28" s="23" t="s">
        <v>76</v>
      </c>
    </row>
    <row r="29" spans="1:16" ht="12.75">
      <c r="A29">
        <v>56</v>
      </c>
      <c r="B29">
        <v>160</v>
      </c>
      <c r="D29" t="s">
        <v>80</v>
      </c>
      <c r="K29" s="14">
        <v>43</v>
      </c>
      <c r="L29" s="14">
        <v>45</v>
      </c>
      <c r="O29" s="4"/>
      <c r="P29" s="23" t="s">
        <v>79</v>
      </c>
    </row>
    <row r="30" spans="1:16" ht="12.75">
      <c r="A30" s="25"/>
      <c r="B30" s="25"/>
      <c r="C30" s="25"/>
      <c r="D30" s="26" t="s">
        <v>81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7"/>
    </row>
    <row r="31" spans="1:12" ht="12.75">
      <c r="A31" t="s">
        <v>82</v>
      </c>
      <c r="B31" t="s">
        <v>69</v>
      </c>
      <c r="K31" t="s">
        <v>71</v>
      </c>
      <c r="L31" t="s">
        <v>72</v>
      </c>
    </row>
    <row r="32" spans="1:16" ht="12.75">
      <c r="A32">
        <v>129</v>
      </c>
      <c r="B32">
        <v>207</v>
      </c>
      <c r="D32" t="s">
        <v>83</v>
      </c>
      <c r="K32" s="14">
        <v>39</v>
      </c>
      <c r="L32" s="14">
        <v>60</v>
      </c>
      <c r="P32" s="23" t="s">
        <v>84</v>
      </c>
    </row>
    <row r="33" spans="1:16" ht="12.75">
      <c r="A33">
        <v>115</v>
      </c>
      <c r="B33">
        <v>156</v>
      </c>
      <c r="D33" t="s">
        <v>86</v>
      </c>
      <c r="K33" s="14">
        <v>44</v>
      </c>
      <c r="L33" s="14">
        <v>44</v>
      </c>
      <c r="P33" s="23" t="s">
        <v>85</v>
      </c>
    </row>
  </sheetData>
  <hyperlinks>
    <hyperlink ref="P9" r:id="rId1" display="Digiscoop test\MU Tests\D2-51.jpg"/>
    <hyperlink ref="P27" r:id="rId2" display="Digiscoop test\MU Tests\D2-51.jpg"/>
    <hyperlink ref="P26" r:id="rId3" display="Digiscoop test\MU Tests\D2-52.jpg"/>
    <hyperlink ref="P28" r:id="rId4" display="Digiscoop test\MU Tests\D2-53.jpg"/>
    <hyperlink ref="P29" r:id="rId5" display="Digiscoop test\MU Tests\D2-54.jpg"/>
    <hyperlink ref="P32:P33" r:id="rId6" display="Digiscoop test\MU Tests\D2-54.jpg"/>
    <hyperlink ref="P32" r:id="rId7" display="Digiscoop test\MU Tests\D2-55.jpg"/>
    <hyperlink ref="P33" r:id="rId8" display="Digiscoop test\MU Tests\D2-56.jpg"/>
  </hyperlinks>
  <printOptions/>
  <pageMargins left="0.75" right="0.75" top="1" bottom="1" header="0.5" footer="0.5"/>
  <pageSetup horizontalDpi="1200" verticalDpi="1200" orientation="landscape" paperSize="9" r:id="rId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="80" zoomScaleNormal="80" workbookViewId="0" topLeftCell="A1">
      <selection activeCell="F20" sqref="F20"/>
    </sheetView>
  </sheetViews>
  <sheetFormatPr defaultColWidth="9.140625" defaultRowHeight="12.75"/>
  <cols>
    <col min="1" max="1" width="13.8515625" style="0" customWidth="1"/>
    <col min="2" max="2" width="9.8515625" style="0" customWidth="1"/>
    <col min="3" max="3" width="2.57421875" style="0" customWidth="1"/>
    <col min="7" max="7" width="7.00390625" style="0" customWidth="1"/>
    <col min="9" max="9" width="10.00390625" style="0" customWidth="1"/>
    <col min="10" max="10" width="7.7109375" style="0" customWidth="1"/>
    <col min="11" max="11" width="13.00390625" style="0" customWidth="1"/>
    <col min="12" max="12" width="15.140625" style="0" customWidth="1"/>
    <col min="13" max="13" width="9.57421875" style="0" customWidth="1"/>
    <col min="14" max="14" width="10.28125" style="0" customWidth="1"/>
    <col min="15" max="15" width="11.7109375" style="0" customWidth="1"/>
    <col min="16" max="16" width="9.140625" style="6" customWidth="1"/>
  </cols>
  <sheetData>
    <row r="1" spans="1:7" ht="12.75">
      <c r="A1" t="s">
        <v>68</v>
      </c>
      <c r="D1" t="s">
        <v>1</v>
      </c>
      <c r="E1" t="s">
        <v>61</v>
      </c>
      <c r="F1" t="s">
        <v>2</v>
      </c>
      <c r="G1">
        <v>76</v>
      </c>
    </row>
    <row r="2" spans="1:4" ht="12.75">
      <c r="A2" t="s">
        <v>3</v>
      </c>
      <c r="B2" s="1">
        <v>38047</v>
      </c>
      <c r="D2">
        <v>2001</v>
      </c>
    </row>
    <row r="3" ht="12.75">
      <c r="F3" t="s">
        <v>56</v>
      </c>
    </row>
    <row r="4" spans="1:16" s="8" customFormat="1" ht="12.75">
      <c r="A4" s="8" t="s">
        <v>22</v>
      </c>
      <c r="B4" s="7" t="s">
        <v>4</v>
      </c>
      <c r="D4" s="8" t="s">
        <v>25</v>
      </c>
      <c r="H4" s="7"/>
      <c r="I4" s="7"/>
      <c r="J4" s="7"/>
      <c r="K4" s="7"/>
      <c r="L4" s="7"/>
      <c r="P4" s="7"/>
    </row>
    <row r="5" spans="1:16" ht="12.75">
      <c r="A5" t="s">
        <v>5</v>
      </c>
      <c r="B5" s="10">
        <v>356</v>
      </c>
      <c r="D5" s="7" t="s">
        <v>38</v>
      </c>
      <c r="E5" s="7" t="s">
        <v>23</v>
      </c>
      <c r="F5" s="7" t="s">
        <v>24</v>
      </c>
      <c r="G5" s="7" t="s">
        <v>26</v>
      </c>
      <c r="H5" s="7" t="s">
        <v>27</v>
      </c>
      <c r="I5" s="7" t="s">
        <v>29</v>
      </c>
      <c r="J5" s="7" t="s">
        <v>30</v>
      </c>
      <c r="K5" s="7" t="s">
        <v>31</v>
      </c>
      <c r="L5" s="7" t="s">
        <v>46</v>
      </c>
      <c r="M5" s="7" t="s">
        <v>32</v>
      </c>
      <c r="N5" s="7" t="s">
        <v>33</v>
      </c>
      <c r="O5" s="7" t="s">
        <v>36</v>
      </c>
      <c r="P5" s="7" t="s">
        <v>39</v>
      </c>
    </row>
    <row r="6" spans="1:15" ht="12.75">
      <c r="A6" t="s">
        <v>6</v>
      </c>
      <c r="B6" s="10">
        <v>999999</v>
      </c>
      <c r="D6" s="10"/>
      <c r="E6" s="13"/>
      <c r="F6" s="11"/>
      <c r="G6" s="5"/>
      <c r="H6" s="14"/>
      <c r="I6" s="11"/>
      <c r="J6" s="3"/>
      <c r="K6" s="15"/>
      <c r="L6" s="16"/>
      <c r="M6" s="16"/>
      <c r="N6" s="2"/>
      <c r="O6" s="4"/>
    </row>
    <row r="7" spans="1:13" ht="12.75">
      <c r="A7" t="s">
        <v>8</v>
      </c>
      <c r="B7" s="10">
        <v>369</v>
      </c>
      <c r="D7" t="s">
        <v>40</v>
      </c>
      <c r="E7" s="5"/>
      <c r="F7" s="5"/>
      <c r="G7" s="5"/>
      <c r="H7" s="5"/>
      <c r="I7" s="5"/>
      <c r="J7" s="5"/>
      <c r="K7" s="15"/>
      <c r="L7" s="15"/>
      <c r="M7" s="15"/>
    </row>
    <row r="8" spans="1:15" ht="12.75">
      <c r="A8" t="s">
        <v>9</v>
      </c>
      <c r="B8" t="s">
        <v>45</v>
      </c>
      <c r="D8" s="10"/>
      <c r="E8" s="13"/>
      <c r="F8" s="11"/>
      <c r="G8" s="5"/>
      <c r="H8" s="14"/>
      <c r="I8" s="11"/>
      <c r="J8" s="3"/>
      <c r="K8" s="17"/>
      <c r="L8" s="16"/>
      <c r="M8" s="16"/>
      <c r="N8" s="2"/>
      <c r="O8" s="4"/>
    </row>
    <row r="9" spans="1:16" ht="12.75">
      <c r="A9" t="s">
        <v>7</v>
      </c>
      <c r="B9" s="5" t="s">
        <v>45</v>
      </c>
      <c r="D9" s="10">
        <v>1</v>
      </c>
      <c r="E9" s="13">
        <v>3.27</v>
      </c>
      <c r="F9" s="11">
        <v>50</v>
      </c>
      <c r="G9" s="5">
        <f>+F9/E9</f>
        <v>15.290519877675841</v>
      </c>
      <c r="H9" s="14">
        <v>42</v>
      </c>
      <c r="I9" s="11">
        <v>88</v>
      </c>
      <c r="J9" s="3">
        <f>+(F9/(F9+I9/1000))</f>
        <v>0.9982430921578023</v>
      </c>
      <c r="K9" s="17">
        <f>+$B$16/(1-J9)</f>
        <v>5691.818181818187</v>
      </c>
      <c r="L9" s="16">
        <f>+I9/$B$16</f>
        <v>8.8</v>
      </c>
      <c r="M9" s="16">
        <f>+I9</f>
        <v>88</v>
      </c>
      <c r="N9" s="2">
        <f>+F9/$B$23/M9*1000</f>
        <v>18.427096521874088</v>
      </c>
      <c r="O9" s="4">
        <f>+F9/$B$23</f>
        <v>1.6215844939249195</v>
      </c>
      <c r="P9" s="23" t="s">
        <v>58</v>
      </c>
    </row>
    <row r="10" spans="1:15" ht="12.75">
      <c r="A10" t="s">
        <v>10</v>
      </c>
      <c r="B10" s="10">
        <v>193</v>
      </c>
      <c r="D10" s="10">
        <v>10</v>
      </c>
      <c r="E10" s="13">
        <v>3.32</v>
      </c>
      <c r="F10" s="11">
        <v>50</v>
      </c>
      <c r="G10" s="5">
        <f>+F10/E10</f>
        <v>15.060240963855422</v>
      </c>
      <c r="H10" s="14">
        <v>42</v>
      </c>
      <c r="I10" s="11">
        <v>93</v>
      </c>
      <c r="J10" s="3">
        <f>+(F10/(F10+I10/1000))</f>
        <v>0.9981434531770905</v>
      </c>
      <c r="K10" s="17">
        <f>+$B$16/(1-J10)</f>
        <v>5386.344086021248</v>
      </c>
      <c r="L10" s="16">
        <f>+I10/$B$16</f>
        <v>9.3</v>
      </c>
      <c r="M10" s="16">
        <f>+I10</f>
        <v>93</v>
      </c>
      <c r="N10" s="2">
        <f>+F10/$B$23/M10*1000</f>
        <v>17.436392407794834</v>
      </c>
      <c r="O10" s="4">
        <f>+F10/$B$23</f>
        <v>1.6215844939249195</v>
      </c>
    </row>
    <row r="11" spans="1:13" ht="12.75">
      <c r="A11" t="s">
        <v>14</v>
      </c>
      <c r="B11" s="10">
        <v>1.82</v>
      </c>
      <c r="E11" s="5"/>
      <c r="F11" s="5"/>
      <c r="G11" s="5"/>
      <c r="H11" s="5"/>
      <c r="I11" s="5"/>
      <c r="J11" s="5"/>
      <c r="L11" s="18"/>
      <c r="M11" s="18"/>
    </row>
    <row r="12" spans="1:15" ht="12.75">
      <c r="A12" t="s">
        <v>12</v>
      </c>
      <c r="B12" s="10">
        <v>300</v>
      </c>
      <c r="D12" s="10"/>
      <c r="E12" s="13"/>
      <c r="F12" s="11"/>
      <c r="G12" s="5"/>
      <c r="H12" s="14"/>
      <c r="I12" s="11"/>
      <c r="J12" s="3"/>
      <c r="K12" s="17"/>
      <c r="L12" s="16"/>
      <c r="M12" s="18"/>
      <c r="O12" s="4"/>
    </row>
    <row r="13" spans="1:13" ht="12.75">
      <c r="A13" t="s">
        <v>11</v>
      </c>
      <c r="B13" s="10">
        <v>33</v>
      </c>
      <c r="D13" t="s">
        <v>53</v>
      </c>
      <c r="E13" s="5"/>
      <c r="F13" s="5"/>
      <c r="G13" s="5"/>
      <c r="H13" s="5"/>
      <c r="I13" s="5"/>
      <c r="J13" s="5"/>
      <c r="L13" s="18" t="s">
        <v>45</v>
      </c>
      <c r="M13" s="18"/>
    </row>
    <row r="14" spans="1:16" ht="12.75">
      <c r="A14" t="s">
        <v>13</v>
      </c>
      <c r="B14" s="5">
        <f>+B10/B13</f>
        <v>5.848484848484849</v>
      </c>
      <c r="D14" s="10">
        <v>20</v>
      </c>
      <c r="E14" s="13">
        <v>4.11</v>
      </c>
      <c r="F14" s="11">
        <v>62</v>
      </c>
      <c r="G14" s="5">
        <f>+F14/E14</f>
        <v>15.08515815085158</v>
      </c>
      <c r="H14" s="14">
        <v>35</v>
      </c>
      <c r="I14" s="11">
        <v>640</v>
      </c>
      <c r="J14" s="3">
        <f>+(F14/(F14+I14/1000))</f>
        <v>0.9897828863346104</v>
      </c>
      <c r="K14" s="17">
        <f>+$B$16/(1-J14)</f>
        <v>978.7499999999953</v>
      </c>
      <c r="L14" s="16">
        <f>+I14/$B$16</f>
        <v>64</v>
      </c>
      <c r="M14" s="16">
        <f>+I14</f>
        <v>640</v>
      </c>
      <c r="N14" s="2">
        <f>+F14/$B$23/M14*1000</f>
        <v>3.141819956979532</v>
      </c>
      <c r="O14" s="4">
        <f>+F14/$B$23</f>
        <v>2.0107647724669</v>
      </c>
      <c r="P14" s="23" t="s">
        <v>62</v>
      </c>
    </row>
    <row r="15" spans="1:16" ht="12.75">
      <c r="A15" t="s">
        <v>16</v>
      </c>
      <c r="B15" s="10">
        <v>140</v>
      </c>
      <c r="D15" s="10">
        <v>20</v>
      </c>
      <c r="E15" s="13">
        <v>5.83</v>
      </c>
      <c r="F15" s="11">
        <v>81</v>
      </c>
      <c r="G15" s="5">
        <f>+F15/E15</f>
        <v>13.893653516295025</v>
      </c>
      <c r="H15" s="14">
        <v>25</v>
      </c>
      <c r="I15" s="11"/>
      <c r="J15" s="3"/>
      <c r="K15" s="17"/>
      <c r="L15" s="16"/>
      <c r="M15" s="16"/>
      <c r="N15" s="2"/>
      <c r="O15" s="4"/>
      <c r="P15" s="23" t="s">
        <v>63</v>
      </c>
    </row>
    <row r="16" spans="1:15" ht="12.75">
      <c r="A16" t="s">
        <v>15</v>
      </c>
      <c r="B16" s="10">
        <v>10</v>
      </c>
      <c r="D16" s="10"/>
      <c r="E16" s="13"/>
      <c r="F16" s="11"/>
      <c r="G16" s="5"/>
      <c r="H16" s="14"/>
      <c r="I16" s="11"/>
      <c r="J16" s="3"/>
      <c r="K16" s="17"/>
      <c r="L16" s="16"/>
      <c r="M16" s="16"/>
      <c r="N16" s="2"/>
      <c r="O16" s="4"/>
    </row>
    <row r="17" spans="1:10" ht="12.75">
      <c r="A17" t="s">
        <v>18</v>
      </c>
      <c r="B17">
        <f>+(B10-B15)</f>
        <v>53</v>
      </c>
      <c r="D17" s="5"/>
      <c r="E17" s="5"/>
      <c r="F17" s="5"/>
      <c r="G17" s="5"/>
      <c r="H17" s="5"/>
      <c r="I17" s="5"/>
      <c r="J17" s="5"/>
    </row>
    <row r="18" spans="1:10" ht="12.75">
      <c r="A18" t="s">
        <v>17</v>
      </c>
      <c r="B18" s="5">
        <f>+B17/B16</f>
        <v>5.3</v>
      </c>
      <c r="D18" s="5"/>
      <c r="E18" s="5"/>
      <c r="F18" s="5"/>
      <c r="G18" s="5"/>
      <c r="H18" s="5"/>
      <c r="I18" s="5"/>
      <c r="J18" s="5"/>
    </row>
    <row r="19" spans="1:10" ht="12.75">
      <c r="A19" t="s">
        <v>19</v>
      </c>
      <c r="B19" s="11">
        <v>5.4</v>
      </c>
      <c r="D19" s="5"/>
      <c r="E19" s="5"/>
      <c r="F19" s="5"/>
      <c r="G19" s="5"/>
      <c r="H19" s="5"/>
      <c r="I19" s="5"/>
      <c r="J19" s="5"/>
    </row>
    <row r="20" spans="1:10" ht="12.75">
      <c r="A20" t="s">
        <v>20</v>
      </c>
      <c r="B20" s="12">
        <v>1</v>
      </c>
      <c r="D20" s="5"/>
      <c r="E20" s="5"/>
      <c r="F20" s="5"/>
      <c r="G20" s="5"/>
      <c r="H20" s="5"/>
      <c r="I20" s="5"/>
      <c r="J20" s="5"/>
    </row>
    <row r="21" spans="1:10" ht="12.75">
      <c r="A21" t="s">
        <v>21</v>
      </c>
      <c r="B21">
        <f>+B19/B20</f>
        <v>5.4</v>
      </c>
      <c r="D21" s="5"/>
      <c r="E21" s="5"/>
      <c r="F21" s="5"/>
      <c r="G21" s="5"/>
      <c r="H21" s="5"/>
      <c r="I21" s="5"/>
      <c r="J21" s="5"/>
    </row>
    <row r="22" spans="1:2" ht="12.75">
      <c r="A22" s="9" t="s">
        <v>34</v>
      </c>
      <c r="B22" s="10">
        <v>470</v>
      </c>
    </row>
    <row r="23" spans="1:2" ht="12.75">
      <c r="A23" t="s">
        <v>35</v>
      </c>
      <c r="B23" s="5">
        <f>1/(1/B22+1/B13+1/B6)</f>
        <v>30.834039291396326</v>
      </c>
    </row>
    <row r="24" ht="12.75">
      <c r="D24" t="s">
        <v>64</v>
      </c>
    </row>
    <row r="25" spans="1:16" ht="12.75">
      <c r="A25" s="8" t="s">
        <v>22</v>
      </c>
      <c r="B25" s="7" t="s">
        <v>4</v>
      </c>
      <c r="C25" s="8"/>
      <c r="D25" s="8" t="s">
        <v>25</v>
      </c>
      <c r="E25" s="8"/>
      <c r="F25" s="8"/>
      <c r="G25" s="8"/>
      <c r="H25" s="7"/>
      <c r="I25" s="7"/>
      <c r="J25" s="7"/>
      <c r="K25" s="7"/>
      <c r="L25" s="7"/>
      <c r="M25" s="8"/>
      <c r="N25" s="8"/>
      <c r="O25" s="8"/>
      <c r="P25" s="7"/>
    </row>
    <row r="26" spans="1:16" ht="12.75">
      <c r="A26" t="s">
        <v>5</v>
      </c>
      <c r="B26" s="10">
        <v>356</v>
      </c>
      <c r="D26" s="7" t="s">
        <v>38</v>
      </c>
      <c r="E26" s="7" t="s">
        <v>23</v>
      </c>
      <c r="F26" s="7" t="s">
        <v>24</v>
      </c>
      <c r="G26" s="7" t="s">
        <v>26</v>
      </c>
      <c r="H26" s="7" t="s">
        <v>27</v>
      </c>
      <c r="I26" s="7" t="s">
        <v>29</v>
      </c>
      <c r="J26" s="7" t="s">
        <v>30</v>
      </c>
      <c r="K26" s="7" t="s">
        <v>31</v>
      </c>
      <c r="L26" s="7" t="s">
        <v>46</v>
      </c>
      <c r="M26" s="7" t="s">
        <v>32</v>
      </c>
      <c r="N26" s="7" t="s">
        <v>33</v>
      </c>
      <c r="O26" s="7" t="s">
        <v>36</v>
      </c>
      <c r="P26" s="7" t="s">
        <v>39</v>
      </c>
    </row>
    <row r="27" spans="1:15" ht="12.75">
      <c r="A27" t="s">
        <v>6</v>
      </c>
      <c r="B27" s="10">
        <v>999999</v>
      </c>
      <c r="D27" s="10"/>
      <c r="E27" s="13"/>
      <c r="F27" s="11"/>
      <c r="G27" s="5"/>
      <c r="H27" s="14"/>
      <c r="I27" s="11"/>
      <c r="J27" s="3"/>
      <c r="K27" s="15"/>
      <c r="L27" s="16"/>
      <c r="M27" s="16"/>
      <c r="N27" s="2"/>
      <c r="O27" s="4"/>
    </row>
    <row r="28" spans="1:13" ht="12.75">
      <c r="A28" t="s">
        <v>8</v>
      </c>
      <c r="B28" s="10">
        <v>385</v>
      </c>
      <c r="D28" t="s">
        <v>40</v>
      </c>
      <c r="E28" s="5"/>
      <c r="F28" s="5"/>
      <c r="G28" s="5"/>
      <c r="H28" s="5"/>
      <c r="I28" s="5"/>
      <c r="J28" s="5"/>
      <c r="K28" s="15"/>
      <c r="L28" s="15"/>
      <c r="M28" s="15"/>
    </row>
    <row r="29" spans="1:15" ht="12.75">
      <c r="A29" t="s">
        <v>9</v>
      </c>
      <c r="B29" t="s">
        <v>45</v>
      </c>
      <c r="D29" s="10"/>
      <c r="E29" s="13"/>
      <c r="F29" s="11"/>
      <c r="G29" s="5"/>
      <c r="H29" s="14"/>
      <c r="I29" s="11"/>
      <c r="J29" s="3"/>
      <c r="K29" s="17"/>
      <c r="L29" s="16"/>
      <c r="M29" s="16"/>
      <c r="N29" s="2"/>
      <c r="O29" s="4"/>
    </row>
    <row r="30" spans="1:15" ht="12.75">
      <c r="A30" t="s">
        <v>7</v>
      </c>
      <c r="B30" s="5" t="s">
        <v>45</v>
      </c>
      <c r="D30" s="10"/>
      <c r="E30" s="13"/>
      <c r="F30" s="11"/>
      <c r="G30" s="5"/>
      <c r="H30" s="14"/>
      <c r="I30" s="11"/>
      <c r="J30" s="3"/>
      <c r="K30" s="17"/>
      <c r="L30" s="16"/>
      <c r="M30" s="16"/>
      <c r="N30" s="2"/>
      <c r="O30" s="4"/>
    </row>
    <row r="31" spans="1:15" ht="12.75">
      <c r="A31" t="s">
        <v>10</v>
      </c>
      <c r="B31" s="10">
        <v>220</v>
      </c>
      <c r="D31" s="10"/>
      <c r="E31" s="13"/>
      <c r="F31" s="11"/>
      <c r="G31" s="5"/>
      <c r="H31" s="14"/>
      <c r="I31" s="11"/>
      <c r="J31" s="3"/>
      <c r="K31" s="17"/>
      <c r="L31" s="16"/>
      <c r="M31" s="16"/>
      <c r="N31" s="2"/>
      <c r="O31" s="4"/>
    </row>
    <row r="32" spans="1:13" ht="12.75">
      <c r="A32" t="s">
        <v>14</v>
      </c>
      <c r="B32" s="10">
        <v>1.82</v>
      </c>
      <c r="E32" s="5"/>
      <c r="F32" s="5"/>
      <c r="G32" s="5"/>
      <c r="H32" s="5"/>
      <c r="I32" s="5"/>
      <c r="J32" s="5"/>
      <c r="L32" s="18"/>
      <c r="M32" s="18"/>
    </row>
    <row r="33" spans="1:15" ht="12.75">
      <c r="A33" t="s">
        <v>12</v>
      </c>
      <c r="B33" s="19">
        <v>225</v>
      </c>
      <c r="D33" s="10"/>
      <c r="E33" s="13"/>
      <c r="F33" s="11"/>
      <c r="G33" s="5"/>
      <c r="H33" s="14"/>
      <c r="I33" s="11"/>
      <c r="J33" s="3"/>
      <c r="K33" s="17"/>
      <c r="L33" s="16"/>
      <c r="M33" s="16"/>
      <c r="N33" s="2"/>
      <c r="O33" s="4"/>
    </row>
    <row r="34" spans="1:13" ht="12.75">
      <c r="A34" t="s">
        <v>11</v>
      </c>
      <c r="B34" s="10">
        <v>33</v>
      </c>
      <c r="D34" t="s">
        <v>53</v>
      </c>
      <c r="E34" s="5"/>
      <c r="F34" s="5"/>
      <c r="G34" s="5"/>
      <c r="H34" s="5"/>
      <c r="I34" s="5"/>
      <c r="J34" s="5"/>
      <c r="L34" s="18" t="s">
        <v>45</v>
      </c>
      <c r="M34" s="18"/>
    </row>
    <row r="35" spans="1:15" ht="12.75">
      <c r="A35" t="s">
        <v>13</v>
      </c>
      <c r="B35" s="5">
        <f>+B31/B34</f>
        <v>6.666666666666667</v>
      </c>
      <c r="D35" s="10">
        <v>20</v>
      </c>
      <c r="E35" s="13">
        <v>4.11</v>
      </c>
      <c r="F35" s="11">
        <v>62</v>
      </c>
      <c r="G35" s="5">
        <f>+F35/E35</f>
        <v>15.08515815085158</v>
      </c>
      <c r="H35" s="14">
        <v>37</v>
      </c>
      <c r="I35" s="11">
        <v>460</v>
      </c>
      <c r="J35" s="3">
        <f>+(F35/(F35+I35/1000))</f>
        <v>0.9926352865834134</v>
      </c>
      <c r="K35" s="17">
        <f>+$B$16/(1-J35)</f>
        <v>1357.8260869565206</v>
      </c>
      <c r="L35" s="16">
        <f>+I35/$B$16</f>
        <v>46</v>
      </c>
      <c r="M35" s="16">
        <f>+I35</f>
        <v>460</v>
      </c>
      <c r="N35" s="2">
        <f>+F35/$B$23/M35*1000</f>
        <v>4.3712277662323915</v>
      </c>
      <c r="O35" s="4">
        <f>+F35/$B$23</f>
        <v>2.0107647724669</v>
      </c>
    </row>
    <row r="36" spans="1:15" ht="12.75">
      <c r="A36" t="s">
        <v>16</v>
      </c>
      <c r="B36" s="10">
        <v>160</v>
      </c>
      <c r="D36" s="10">
        <v>20</v>
      </c>
      <c r="E36" s="13">
        <v>5.83</v>
      </c>
      <c r="F36" s="11">
        <v>81</v>
      </c>
      <c r="G36" s="5">
        <f>+F36/E36</f>
        <v>13.893653516295025</v>
      </c>
      <c r="H36" s="14">
        <v>26</v>
      </c>
      <c r="I36" s="11"/>
      <c r="J36" s="3"/>
      <c r="K36" s="17"/>
      <c r="L36" s="16"/>
      <c r="M36" s="16"/>
      <c r="N36" s="2"/>
      <c r="O36" s="4"/>
    </row>
    <row r="37" spans="1:15" ht="12.75">
      <c r="A37" t="s">
        <v>15</v>
      </c>
      <c r="B37" s="10">
        <v>10</v>
      </c>
      <c r="D37" s="10"/>
      <c r="E37" s="13"/>
      <c r="F37" s="11"/>
      <c r="G37" s="5"/>
      <c r="H37" s="14"/>
      <c r="I37" s="11"/>
      <c r="J37" s="3"/>
      <c r="K37" s="17"/>
      <c r="L37" s="16"/>
      <c r="M37" s="16"/>
      <c r="N37" s="2"/>
      <c r="O37" s="4"/>
    </row>
    <row r="38" spans="1:10" ht="12.75">
      <c r="A38" t="s">
        <v>18</v>
      </c>
      <c r="B38">
        <f>+(B31-B36)</f>
        <v>60</v>
      </c>
      <c r="D38" s="5"/>
      <c r="E38" s="5"/>
      <c r="F38" s="5"/>
      <c r="G38" s="5"/>
      <c r="H38" s="5"/>
      <c r="I38" s="5"/>
      <c r="J38" s="5"/>
    </row>
    <row r="39" spans="1:10" ht="12.75">
      <c r="A39" t="s">
        <v>17</v>
      </c>
      <c r="B39" s="5">
        <f>+B38/B37</f>
        <v>6</v>
      </c>
      <c r="D39" s="5"/>
      <c r="E39" s="5"/>
      <c r="F39" s="5"/>
      <c r="G39" s="5"/>
      <c r="H39" s="5"/>
      <c r="I39" s="5"/>
      <c r="J39" s="5"/>
    </row>
    <row r="40" spans="1:10" ht="12.75">
      <c r="A40" t="s">
        <v>19</v>
      </c>
      <c r="B40" s="11">
        <v>6</v>
      </c>
      <c r="D40" s="5"/>
      <c r="E40" s="5"/>
      <c r="F40" s="5"/>
      <c r="G40" s="5"/>
      <c r="H40" s="5"/>
      <c r="I40" s="5"/>
      <c r="J40" s="5"/>
    </row>
    <row r="41" spans="1:10" ht="12.75">
      <c r="A41" t="s">
        <v>20</v>
      </c>
      <c r="B41" s="12">
        <v>1</v>
      </c>
      <c r="D41" s="5"/>
      <c r="E41" s="5"/>
      <c r="F41" s="5"/>
      <c r="G41" s="5"/>
      <c r="H41" s="5"/>
      <c r="I41" s="5"/>
      <c r="J41" s="5"/>
    </row>
    <row r="42" spans="1:10" ht="12.75">
      <c r="A42" t="s">
        <v>21</v>
      </c>
      <c r="B42">
        <f>+B40/B41</f>
        <v>6</v>
      </c>
      <c r="D42" s="5"/>
      <c r="E42" s="5"/>
      <c r="F42" s="5"/>
      <c r="G42" s="5"/>
      <c r="H42" s="5"/>
      <c r="I42" s="5"/>
      <c r="J42" s="5"/>
    </row>
    <row r="43" spans="1:2" ht="12.75">
      <c r="A43" s="9" t="s">
        <v>34</v>
      </c>
      <c r="B43" s="10">
        <v>470</v>
      </c>
    </row>
    <row r="44" spans="1:2" ht="12.75">
      <c r="A44" t="s">
        <v>35</v>
      </c>
      <c r="B44" s="5">
        <f>1/(1/B43+1/B34+1/B27)</f>
        <v>30.834039291396326</v>
      </c>
    </row>
  </sheetData>
  <hyperlinks>
    <hyperlink ref="P9" r:id="rId1" display="Digiscoop test\MU Tests\D2-31.jpg"/>
    <hyperlink ref="P14" r:id="rId2" display="Digiscoop test\MU Tests\D2-32.jpg"/>
    <hyperlink ref="P15" r:id="rId3" display="Digiscoop test\MU Tests\D2-33.jpg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="80" zoomScaleNormal="80" workbookViewId="0" topLeftCell="A1">
      <selection activeCell="D15" sqref="D15:D16"/>
    </sheetView>
  </sheetViews>
  <sheetFormatPr defaultColWidth="9.140625" defaultRowHeight="12.75"/>
  <cols>
    <col min="1" max="1" width="13.8515625" style="0" customWidth="1"/>
    <col min="2" max="2" width="9.8515625" style="0" customWidth="1"/>
    <col min="3" max="3" width="2.57421875" style="0" customWidth="1"/>
    <col min="7" max="7" width="7.00390625" style="0" customWidth="1"/>
    <col min="9" max="9" width="10.00390625" style="0" customWidth="1"/>
    <col min="10" max="10" width="7.7109375" style="0" customWidth="1"/>
    <col min="11" max="11" width="13.00390625" style="0" customWidth="1"/>
    <col min="12" max="12" width="15.140625" style="0" customWidth="1"/>
    <col min="13" max="13" width="9.57421875" style="0" customWidth="1"/>
    <col min="14" max="14" width="10.28125" style="0" customWidth="1"/>
    <col min="15" max="15" width="11.7109375" style="0" customWidth="1"/>
    <col min="16" max="16" width="9.140625" style="6" customWidth="1"/>
  </cols>
  <sheetData>
    <row r="1" spans="1:7" ht="12.75">
      <c r="A1" t="s">
        <v>0</v>
      </c>
      <c r="D1" t="s">
        <v>1</v>
      </c>
      <c r="E1" t="s">
        <v>65</v>
      </c>
      <c r="F1" t="s">
        <v>2</v>
      </c>
      <c r="G1">
        <v>76</v>
      </c>
    </row>
    <row r="2" spans="1:4" ht="12.75">
      <c r="A2" t="s">
        <v>3</v>
      </c>
      <c r="B2" s="1">
        <v>38047</v>
      </c>
      <c r="D2">
        <v>2001</v>
      </c>
    </row>
    <row r="3" ht="12.75">
      <c r="F3" t="s">
        <v>56</v>
      </c>
    </row>
    <row r="4" spans="1:16" s="8" customFormat="1" ht="12.75">
      <c r="A4" s="8" t="s">
        <v>22</v>
      </c>
      <c r="B4" s="7" t="s">
        <v>4</v>
      </c>
      <c r="D4" s="8" t="s">
        <v>25</v>
      </c>
      <c r="H4" s="7"/>
      <c r="I4" s="7"/>
      <c r="J4" s="7"/>
      <c r="K4" s="7"/>
      <c r="L4" s="7"/>
      <c r="P4" s="7"/>
    </row>
    <row r="5" spans="1:16" ht="12.75">
      <c r="A5" t="s">
        <v>5</v>
      </c>
      <c r="B5" s="10">
        <v>355</v>
      </c>
      <c r="D5" s="7" t="s">
        <v>38</v>
      </c>
      <c r="E5" s="7" t="s">
        <v>23</v>
      </c>
      <c r="F5" s="7" t="s">
        <v>24</v>
      </c>
      <c r="G5" s="7" t="s">
        <v>26</v>
      </c>
      <c r="H5" s="7" t="s">
        <v>27</v>
      </c>
      <c r="I5" s="7" t="s">
        <v>29</v>
      </c>
      <c r="J5" s="7" t="s">
        <v>30</v>
      </c>
      <c r="K5" s="7" t="s">
        <v>31</v>
      </c>
      <c r="L5" s="7" t="s">
        <v>46</v>
      </c>
      <c r="M5" s="7" t="s">
        <v>32</v>
      </c>
      <c r="N5" s="7" t="s">
        <v>33</v>
      </c>
      <c r="O5" s="7" t="s">
        <v>36</v>
      </c>
      <c r="P5" s="7" t="s">
        <v>39</v>
      </c>
    </row>
    <row r="6" spans="1:15" ht="12.75">
      <c r="A6" t="s">
        <v>6</v>
      </c>
      <c r="B6" s="10">
        <v>999999</v>
      </c>
      <c r="D6" s="10"/>
      <c r="E6" s="13"/>
      <c r="F6" s="11"/>
      <c r="G6" s="5"/>
      <c r="H6" s="14"/>
      <c r="I6" s="11"/>
      <c r="J6" s="3"/>
      <c r="K6" s="15"/>
      <c r="L6" s="16"/>
      <c r="M6" s="16"/>
      <c r="N6" s="2"/>
      <c r="O6" s="4"/>
    </row>
    <row r="7" spans="1:13" ht="12.75">
      <c r="A7" t="s">
        <v>8</v>
      </c>
      <c r="B7" s="10">
        <v>393</v>
      </c>
      <c r="D7" t="s">
        <v>40</v>
      </c>
      <c r="E7" s="5"/>
      <c r="F7" s="5"/>
      <c r="G7" s="5"/>
      <c r="H7" s="5"/>
      <c r="I7" s="5"/>
      <c r="J7" s="5"/>
      <c r="K7" s="15"/>
      <c r="L7" s="15"/>
      <c r="M7" s="15"/>
    </row>
    <row r="8" spans="1:15" ht="12.75">
      <c r="A8" t="s">
        <v>9</v>
      </c>
      <c r="B8" t="s">
        <v>45</v>
      </c>
      <c r="D8" s="10"/>
      <c r="E8" s="13"/>
      <c r="F8" s="11"/>
      <c r="G8" s="5"/>
      <c r="H8" s="14"/>
      <c r="I8" s="11"/>
      <c r="J8" s="3"/>
      <c r="K8" s="17"/>
      <c r="L8" s="16"/>
      <c r="M8" s="16"/>
      <c r="N8" s="2"/>
      <c r="O8" s="4"/>
    </row>
    <row r="9" spans="1:16" ht="12.75">
      <c r="A9" t="s">
        <v>7</v>
      </c>
      <c r="B9" s="5" t="s">
        <v>45</v>
      </c>
      <c r="D9" s="10">
        <v>1</v>
      </c>
      <c r="E9" s="13">
        <v>3.36</v>
      </c>
      <c r="F9" s="11">
        <v>50</v>
      </c>
      <c r="G9" s="5">
        <f>+F9/E9</f>
        <v>14.880952380952381</v>
      </c>
      <c r="H9" s="14">
        <v>38</v>
      </c>
      <c r="I9" s="11">
        <v>350</v>
      </c>
      <c r="J9" s="3">
        <f>+(F9/(F9+I9/1000))</f>
        <v>0.9930486593843098</v>
      </c>
      <c r="K9" s="17">
        <f>+$B$16/(1-J9)</f>
        <v>1438.571428571412</v>
      </c>
      <c r="L9" s="16">
        <f>+I9/$B$16</f>
        <v>35</v>
      </c>
      <c r="M9" s="16">
        <f>+I9</f>
        <v>350</v>
      </c>
      <c r="N9" s="2">
        <f>+F9/$B$23/M9*1000</f>
        <v>4.633098554071199</v>
      </c>
      <c r="O9" s="4">
        <f>+F9/$B$23</f>
        <v>1.6215844939249195</v>
      </c>
      <c r="P9" s="23" t="s">
        <v>66</v>
      </c>
    </row>
    <row r="10" spans="1:15" ht="12.75">
      <c r="A10" t="s">
        <v>10</v>
      </c>
      <c r="B10" s="10">
        <v>201</v>
      </c>
      <c r="D10" s="10">
        <v>10</v>
      </c>
      <c r="E10" s="13">
        <v>3.38</v>
      </c>
      <c r="F10" s="11">
        <v>50</v>
      </c>
      <c r="G10" s="5">
        <f>+F10/E10</f>
        <v>14.792899408284024</v>
      </c>
      <c r="H10" s="14">
        <v>38</v>
      </c>
      <c r="I10" s="11">
        <v>370</v>
      </c>
      <c r="J10" s="3">
        <f>+(F10/(F10+I10/1000))</f>
        <v>0.9926543577526306</v>
      </c>
      <c r="K10" s="17">
        <f>+$B$16/(1-J10)</f>
        <v>1361.3513513513556</v>
      </c>
      <c r="L10" s="16">
        <f>+I10/$B$16</f>
        <v>37</v>
      </c>
      <c r="M10" s="16">
        <f>+I10</f>
        <v>370</v>
      </c>
      <c r="N10" s="2">
        <f>+F10/$B$23/M10*1000</f>
        <v>4.382660794391675</v>
      </c>
      <c r="O10" s="4">
        <f>+F10/$B$23</f>
        <v>1.6215844939249195</v>
      </c>
    </row>
    <row r="11" spans="1:12" ht="12.75">
      <c r="A11" t="s">
        <v>14</v>
      </c>
      <c r="B11" s="10">
        <v>0.97</v>
      </c>
      <c r="E11" s="5"/>
      <c r="F11" s="5"/>
      <c r="G11" s="5"/>
      <c r="H11" s="5"/>
      <c r="I11" s="5"/>
      <c r="J11" s="5"/>
      <c r="L11" s="18"/>
    </row>
    <row r="12" spans="1:12" ht="12.75">
      <c r="A12" t="s">
        <v>12</v>
      </c>
      <c r="B12" s="10">
        <v>150</v>
      </c>
      <c r="E12" s="5"/>
      <c r="F12" s="5"/>
      <c r="G12" s="5"/>
      <c r="H12" s="5"/>
      <c r="I12" s="5"/>
      <c r="J12" s="5"/>
      <c r="L12" s="18"/>
    </row>
    <row r="13" spans="1:12" ht="12.75">
      <c r="A13" t="s">
        <v>11</v>
      </c>
      <c r="B13" s="10">
        <v>33</v>
      </c>
      <c r="E13" s="5"/>
      <c r="F13" s="5"/>
      <c r="G13" s="5"/>
      <c r="H13" s="5"/>
      <c r="I13" s="5"/>
      <c r="J13" s="5"/>
      <c r="L13" s="18"/>
    </row>
    <row r="14" spans="1:12" ht="12.75">
      <c r="A14" t="s">
        <v>13</v>
      </c>
      <c r="B14" s="5">
        <f>+B10/B13</f>
        <v>6.090909090909091</v>
      </c>
      <c r="E14" s="5"/>
      <c r="F14" s="5"/>
      <c r="G14" s="5"/>
      <c r="H14" s="5"/>
      <c r="I14" s="5"/>
      <c r="J14" s="5"/>
      <c r="L14" s="18"/>
    </row>
    <row r="15" spans="1:12" ht="12.75">
      <c r="A15" t="s">
        <v>16</v>
      </c>
      <c r="B15" s="10">
        <v>145</v>
      </c>
      <c r="E15" s="5"/>
      <c r="F15" s="5"/>
      <c r="G15" s="5"/>
      <c r="H15" s="5"/>
      <c r="I15" s="5"/>
      <c r="J15" s="5"/>
      <c r="L15" s="18"/>
    </row>
    <row r="16" spans="1:12" ht="12.75">
      <c r="A16" t="s">
        <v>15</v>
      </c>
      <c r="B16" s="10">
        <v>10</v>
      </c>
      <c r="E16" s="5"/>
      <c r="F16" s="5"/>
      <c r="G16" s="5"/>
      <c r="H16" s="5"/>
      <c r="I16" s="5"/>
      <c r="J16" s="5"/>
      <c r="L16" s="18"/>
    </row>
    <row r="17" spans="1:12" ht="12.75">
      <c r="A17" t="s">
        <v>18</v>
      </c>
      <c r="B17">
        <f>+(B10-B15)</f>
        <v>56</v>
      </c>
      <c r="E17" s="5"/>
      <c r="F17" s="5"/>
      <c r="G17" s="5"/>
      <c r="H17" s="5"/>
      <c r="I17" s="5"/>
      <c r="J17" s="5"/>
      <c r="L17" s="18"/>
    </row>
    <row r="18" spans="1:12" ht="12.75">
      <c r="A18" t="s">
        <v>17</v>
      </c>
      <c r="B18" s="5">
        <f>+B17/B16</f>
        <v>5.6</v>
      </c>
      <c r="E18" s="5"/>
      <c r="F18" s="5"/>
      <c r="G18" s="5"/>
      <c r="H18" s="5"/>
      <c r="I18" s="5"/>
      <c r="J18" s="5"/>
      <c r="L18" s="18"/>
    </row>
    <row r="19" spans="1:10" ht="12.75">
      <c r="A19" t="s">
        <v>19</v>
      </c>
      <c r="B19" s="11">
        <v>5.55</v>
      </c>
      <c r="D19" s="5"/>
      <c r="E19" s="5"/>
      <c r="F19" s="5"/>
      <c r="G19" s="5"/>
      <c r="H19" s="5"/>
      <c r="I19" s="5"/>
      <c r="J19" s="5"/>
    </row>
    <row r="20" spans="1:10" ht="12.75">
      <c r="A20" t="s">
        <v>20</v>
      </c>
      <c r="B20" s="12">
        <v>1</v>
      </c>
      <c r="D20" s="5"/>
      <c r="E20" s="5"/>
      <c r="F20" s="5"/>
      <c r="G20" s="5"/>
      <c r="H20" s="5"/>
      <c r="I20" s="5"/>
      <c r="J20" s="5"/>
    </row>
    <row r="21" spans="1:10" ht="12.75">
      <c r="A21" t="s">
        <v>21</v>
      </c>
      <c r="B21">
        <f>+B19/B20</f>
        <v>5.55</v>
      </c>
      <c r="D21" s="5"/>
      <c r="E21" s="5"/>
      <c r="F21" s="5"/>
      <c r="G21" s="5"/>
      <c r="H21" s="5"/>
      <c r="I21" s="5"/>
      <c r="J21" s="5"/>
    </row>
    <row r="22" spans="1:2" ht="12.75">
      <c r="A22" s="9" t="s">
        <v>34</v>
      </c>
      <c r="B22" s="10">
        <v>470</v>
      </c>
    </row>
    <row r="23" spans="1:2" ht="12.75">
      <c r="A23" t="s">
        <v>35</v>
      </c>
      <c r="B23" s="5">
        <f>1/(1/B22+1/B13+1/B6)</f>
        <v>30.834039291396326</v>
      </c>
    </row>
  </sheetData>
  <hyperlinks>
    <hyperlink ref="P9" r:id="rId1" display="Digiscoop test\MU Tests\D2-41.jpg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9.8515625" style="0" customWidth="1"/>
    <col min="3" max="3" width="2.57421875" style="0" customWidth="1"/>
    <col min="7" max="7" width="7.00390625" style="0" customWidth="1"/>
    <col min="9" max="9" width="10.00390625" style="0" customWidth="1"/>
    <col min="10" max="10" width="7.7109375" style="0" customWidth="1"/>
    <col min="11" max="11" width="13.00390625" style="0" customWidth="1"/>
    <col min="12" max="12" width="15.140625" style="0" customWidth="1"/>
    <col min="13" max="13" width="9.57421875" style="0" customWidth="1"/>
    <col min="14" max="14" width="10.28125" style="0" customWidth="1"/>
    <col min="15" max="15" width="11.7109375" style="0" customWidth="1"/>
    <col min="16" max="16" width="9.140625" style="6" customWidth="1"/>
  </cols>
  <sheetData>
    <row r="1" spans="1:8" ht="12.75">
      <c r="A1" t="s">
        <v>0</v>
      </c>
      <c r="D1" t="s">
        <v>1</v>
      </c>
      <c r="E1" t="s">
        <v>55</v>
      </c>
      <c r="F1" t="s">
        <v>2</v>
      </c>
      <c r="G1">
        <v>76</v>
      </c>
      <c r="H1" t="s">
        <v>57</v>
      </c>
    </row>
    <row r="2" spans="1:4" ht="12.75">
      <c r="A2" t="s">
        <v>3</v>
      </c>
      <c r="B2" s="1">
        <v>38047</v>
      </c>
      <c r="D2">
        <v>2001</v>
      </c>
    </row>
    <row r="3" ht="12.75">
      <c r="F3" t="s">
        <v>51</v>
      </c>
    </row>
    <row r="4" spans="1:16" s="8" customFormat="1" ht="12.75">
      <c r="A4" s="8" t="s">
        <v>22</v>
      </c>
      <c r="B4" s="7" t="s">
        <v>4</v>
      </c>
      <c r="D4" s="8" t="s">
        <v>25</v>
      </c>
      <c r="H4" s="7"/>
      <c r="I4" s="7"/>
      <c r="J4" s="7"/>
      <c r="K4" s="7"/>
      <c r="L4" s="7"/>
      <c r="P4" s="7"/>
    </row>
    <row r="5" spans="1:16" ht="12.75">
      <c r="A5" t="s">
        <v>5</v>
      </c>
      <c r="B5" s="10">
        <v>352</v>
      </c>
      <c r="D5" s="7" t="s">
        <v>38</v>
      </c>
      <c r="E5" s="7" t="s">
        <v>23</v>
      </c>
      <c r="F5" s="7" t="s">
        <v>24</v>
      </c>
      <c r="G5" s="7" t="s">
        <v>26</v>
      </c>
      <c r="H5" s="7" t="s">
        <v>27</v>
      </c>
      <c r="I5" s="7" t="s">
        <v>29</v>
      </c>
      <c r="J5" s="7" t="s">
        <v>30</v>
      </c>
      <c r="K5" s="7" t="s">
        <v>31</v>
      </c>
      <c r="L5" s="7" t="s">
        <v>46</v>
      </c>
      <c r="M5" s="7" t="s">
        <v>32</v>
      </c>
      <c r="N5" s="7" t="s">
        <v>33</v>
      </c>
      <c r="O5" s="7" t="s">
        <v>36</v>
      </c>
      <c r="P5" s="7" t="s">
        <v>39</v>
      </c>
    </row>
    <row r="6" spans="1:15" ht="12.75">
      <c r="A6" t="s">
        <v>6</v>
      </c>
      <c r="B6" s="10">
        <v>9.99999999999999E+21</v>
      </c>
      <c r="D6" s="10"/>
      <c r="E6" s="13"/>
      <c r="F6" s="11"/>
      <c r="G6" s="5"/>
      <c r="H6" s="14"/>
      <c r="I6" s="11"/>
      <c r="J6" s="3"/>
      <c r="K6" s="15"/>
      <c r="L6" s="16"/>
      <c r="M6" s="16"/>
      <c r="N6" s="2"/>
      <c r="O6" s="4"/>
    </row>
    <row r="7" spans="1:13" ht="12.75">
      <c r="A7" t="s">
        <v>8</v>
      </c>
      <c r="B7" s="10">
        <v>238</v>
      </c>
      <c r="D7" t="s">
        <v>40</v>
      </c>
      <c r="E7" s="5"/>
      <c r="F7" s="5"/>
      <c r="G7" s="5"/>
      <c r="H7" s="5"/>
      <c r="I7" s="5"/>
      <c r="J7" s="5"/>
      <c r="K7" s="15"/>
      <c r="L7" s="15"/>
      <c r="M7" s="15"/>
    </row>
    <row r="8" spans="1:15" ht="12.75">
      <c r="A8" t="s">
        <v>9</v>
      </c>
      <c r="D8" s="10"/>
      <c r="E8" s="13"/>
      <c r="F8" s="11"/>
      <c r="G8" s="5"/>
      <c r="H8" s="14"/>
      <c r="I8" s="11"/>
      <c r="J8" s="3"/>
      <c r="K8" s="17"/>
      <c r="L8" s="16"/>
      <c r="M8" s="16"/>
      <c r="N8" s="2"/>
      <c r="O8" s="4"/>
    </row>
    <row r="9" spans="1:16" ht="12.75">
      <c r="A9" t="s">
        <v>7</v>
      </c>
      <c r="B9" s="5"/>
      <c r="D9" s="10">
        <v>1</v>
      </c>
      <c r="E9" s="13">
        <v>3.66</v>
      </c>
      <c r="F9" s="11">
        <v>50</v>
      </c>
      <c r="G9" s="5">
        <f>+F9/E9</f>
        <v>13.66120218579235</v>
      </c>
      <c r="H9" s="14">
        <v>31</v>
      </c>
      <c r="I9" s="11">
        <v>1190</v>
      </c>
      <c r="J9" s="3">
        <f>+(F9/(F9+I9/1000))</f>
        <v>0.9767532721234616</v>
      </c>
      <c r="K9" s="17">
        <f>+$B$16/(1-J9)</f>
        <v>430.16806722689114</v>
      </c>
      <c r="L9" s="16">
        <f>+I9/$B$16</f>
        <v>119</v>
      </c>
      <c r="M9" s="16">
        <f>+I9</f>
        <v>1190</v>
      </c>
      <c r="N9" s="2">
        <f>+F9/$B$23/M9*1000</f>
        <v>1.3626340284663188</v>
      </c>
      <c r="O9" s="4">
        <f>+F9/$B$23</f>
        <v>1.6215344938749194</v>
      </c>
      <c r="P9" s="23" t="s">
        <v>59</v>
      </c>
    </row>
    <row r="10" spans="1:15" ht="12.75">
      <c r="A10" t="s">
        <v>10</v>
      </c>
      <c r="B10" s="10">
        <v>199</v>
      </c>
      <c r="D10" s="10">
        <v>10</v>
      </c>
      <c r="E10" s="22">
        <v>3.66</v>
      </c>
      <c r="F10" s="11">
        <v>50</v>
      </c>
      <c r="G10" s="5">
        <f>+F10/E10</f>
        <v>13.66120218579235</v>
      </c>
      <c r="H10" s="14">
        <v>31</v>
      </c>
      <c r="I10" s="11">
        <v>1190</v>
      </c>
      <c r="J10" s="3">
        <f>+(F10/(F10+I10/1000))</f>
        <v>0.9767532721234616</v>
      </c>
      <c r="K10" s="17">
        <f>+$B$16/(1-J10)</f>
        <v>430.16806722689114</v>
      </c>
      <c r="L10" s="16">
        <f>+I10/$B$16</f>
        <v>119</v>
      </c>
      <c r="M10" s="16">
        <f>+I10</f>
        <v>1190</v>
      </c>
      <c r="N10" s="2">
        <f>+F10/$B$23/M10*1000</f>
        <v>1.3626340284663188</v>
      </c>
      <c r="O10" s="4">
        <f>+F10/$B$23</f>
        <v>1.6215344938749194</v>
      </c>
    </row>
    <row r="11" spans="1:12" ht="12.75">
      <c r="A11" t="s">
        <v>14</v>
      </c>
      <c r="B11" s="10">
        <v>6</v>
      </c>
      <c r="E11" s="5"/>
      <c r="F11" s="5"/>
      <c r="G11" s="5"/>
      <c r="H11" s="5"/>
      <c r="I11" s="5"/>
      <c r="J11" s="5"/>
      <c r="L11" s="18"/>
    </row>
    <row r="12" spans="1:15" ht="12.75">
      <c r="A12" t="s">
        <v>12</v>
      </c>
      <c r="B12" s="10">
        <v>1150</v>
      </c>
      <c r="D12" s="10"/>
      <c r="E12" s="13"/>
      <c r="F12" s="11"/>
      <c r="G12" s="5"/>
      <c r="H12" s="14"/>
      <c r="I12" s="11"/>
      <c r="J12" s="3"/>
      <c r="K12" s="17"/>
      <c r="L12" s="16"/>
      <c r="O12" s="4"/>
    </row>
    <row r="13" spans="1:12" ht="12.75">
      <c r="A13" t="s">
        <v>11</v>
      </c>
      <c r="B13" s="10">
        <v>33</v>
      </c>
      <c r="E13" s="5"/>
      <c r="F13" s="5"/>
      <c r="G13" s="5"/>
      <c r="H13" s="5"/>
      <c r="I13" s="5"/>
      <c r="J13" s="5"/>
      <c r="L13" s="18"/>
    </row>
    <row r="14" spans="1:15" ht="12.75">
      <c r="A14" t="s">
        <v>13</v>
      </c>
      <c r="B14" s="5">
        <f>+B10/B13</f>
        <v>6.03030303030303</v>
      </c>
      <c r="D14" s="10"/>
      <c r="E14" s="13"/>
      <c r="F14" s="11"/>
      <c r="G14" s="5"/>
      <c r="H14" s="14"/>
      <c r="I14" s="11"/>
      <c r="J14" s="3"/>
      <c r="K14" s="17"/>
      <c r="L14" s="16"/>
      <c r="O14" s="4"/>
    </row>
    <row r="15" spans="1:15" ht="12.75">
      <c r="A15" t="s">
        <v>16</v>
      </c>
      <c r="B15" s="10">
        <v>145</v>
      </c>
      <c r="D15" s="10"/>
      <c r="E15" s="13"/>
      <c r="F15" s="11"/>
      <c r="G15" s="5"/>
      <c r="H15" s="14"/>
      <c r="I15" s="11"/>
      <c r="J15" s="3"/>
      <c r="K15" s="17"/>
      <c r="L15" s="16"/>
      <c r="O15" s="4"/>
    </row>
    <row r="16" spans="1:15" ht="12.75">
      <c r="A16" t="s">
        <v>15</v>
      </c>
      <c r="B16" s="10">
        <v>10</v>
      </c>
      <c r="D16" s="10"/>
      <c r="E16" s="13"/>
      <c r="F16" s="11"/>
      <c r="G16" s="5"/>
      <c r="H16" s="14"/>
      <c r="I16" s="11"/>
      <c r="J16" s="3"/>
      <c r="K16" s="17"/>
      <c r="L16" s="16"/>
      <c r="O16" s="4"/>
    </row>
    <row r="17" spans="1:10" ht="12.75">
      <c r="A17" t="s">
        <v>18</v>
      </c>
      <c r="B17">
        <f>+(B10-B15)</f>
        <v>54</v>
      </c>
      <c r="D17" s="5"/>
      <c r="E17" s="5"/>
      <c r="F17" s="5"/>
      <c r="G17" s="5"/>
      <c r="H17" s="5"/>
      <c r="I17" s="5"/>
      <c r="J17" s="5"/>
    </row>
    <row r="18" spans="1:10" ht="12.75">
      <c r="A18" t="s">
        <v>17</v>
      </c>
      <c r="B18" s="5">
        <f>+B17/B16</f>
        <v>5.4</v>
      </c>
      <c r="D18" s="5"/>
      <c r="E18" s="5"/>
      <c r="F18" s="5"/>
      <c r="G18" s="5"/>
      <c r="H18" s="5"/>
      <c r="I18" s="5"/>
      <c r="J18" s="5"/>
    </row>
    <row r="19" spans="1:10" ht="12.75">
      <c r="A19" t="s">
        <v>19</v>
      </c>
      <c r="B19" s="11">
        <v>5.45</v>
      </c>
      <c r="D19" s="5"/>
      <c r="E19" s="5"/>
      <c r="F19" s="5"/>
      <c r="G19" s="5"/>
      <c r="H19" s="5"/>
      <c r="I19" s="5"/>
      <c r="J19" s="5"/>
    </row>
    <row r="20" spans="1:10" ht="12.75">
      <c r="A20" t="s">
        <v>20</v>
      </c>
      <c r="B20" s="12">
        <v>1</v>
      </c>
      <c r="D20" s="5"/>
      <c r="E20" s="21" t="s">
        <v>60</v>
      </c>
      <c r="F20" s="5"/>
      <c r="G20" s="5"/>
      <c r="H20" s="5"/>
      <c r="I20" s="5"/>
      <c r="J20" s="5"/>
    </row>
    <row r="21" spans="1:10" ht="12.75">
      <c r="A21" t="s">
        <v>21</v>
      </c>
      <c r="B21">
        <f>+B19/B20</f>
        <v>5.45</v>
      </c>
      <c r="D21" s="5"/>
      <c r="E21" s="5"/>
      <c r="F21" s="5"/>
      <c r="G21" s="5"/>
      <c r="H21" s="5"/>
      <c r="I21" s="5"/>
      <c r="J21" s="5"/>
    </row>
    <row r="22" spans="1:2" ht="12.75">
      <c r="A22" s="9" t="s">
        <v>34</v>
      </c>
      <c r="B22" s="10">
        <v>470</v>
      </c>
    </row>
    <row r="23" spans="1:2" ht="12.75">
      <c r="A23" t="s">
        <v>35</v>
      </c>
      <c r="B23" s="5">
        <f>1/(1/B22+1/B13+1/B6)</f>
        <v>30.834990059642145</v>
      </c>
    </row>
  </sheetData>
  <hyperlinks>
    <hyperlink ref="P9" r:id="rId1" display="Digiscoop test\MU Tests\D2-21.jp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zoomScale="80" zoomScaleNormal="80" workbookViewId="0" topLeftCell="A1">
      <selection activeCell="F3" sqref="F3"/>
    </sheetView>
  </sheetViews>
  <sheetFormatPr defaultColWidth="9.140625" defaultRowHeight="12.75"/>
  <cols>
    <col min="1" max="1" width="13.8515625" style="0" customWidth="1"/>
    <col min="2" max="2" width="9.8515625" style="0" customWidth="1"/>
    <col min="3" max="3" width="2.57421875" style="0" customWidth="1"/>
    <col min="7" max="7" width="7.00390625" style="0" customWidth="1"/>
    <col min="9" max="9" width="10.00390625" style="0" customWidth="1"/>
    <col min="10" max="10" width="7.7109375" style="0" customWidth="1"/>
    <col min="11" max="11" width="13.00390625" style="0" customWidth="1"/>
    <col min="12" max="12" width="15.140625" style="0" customWidth="1"/>
    <col min="13" max="13" width="9.57421875" style="0" customWidth="1"/>
    <col min="14" max="14" width="10.28125" style="0" customWidth="1"/>
    <col min="15" max="15" width="11.7109375" style="0" customWidth="1"/>
    <col min="16" max="16" width="9.140625" style="6" customWidth="1"/>
  </cols>
  <sheetData>
    <row r="1" spans="1:7" ht="12.75">
      <c r="A1" t="s">
        <v>0</v>
      </c>
      <c r="D1" t="s">
        <v>88</v>
      </c>
      <c r="E1" t="s">
        <v>89</v>
      </c>
      <c r="F1" t="s">
        <v>2</v>
      </c>
      <c r="G1">
        <v>76</v>
      </c>
    </row>
    <row r="2" spans="1:4" ht="12.75">
      <c r="A2" t="s">
        <v>3</v>
      </c>
      <c r="B2" s="1">
        <v>42095</v>
      </c>
      <c r="D2">
        <v>2001</v>
      </c>
    </row>
    <row r="4" spans="1:16" s="8" customFormat="1" ht="12.75">
      <c r="A4" s="8" t="s">
        <v>22</v>
      </c>
      <c r="B4" s="7" t="s">
        <v>97</v>
      </c>
      <c r="D4" s="8" t="s">
        <v>25</v>
      </c>
      <c r="H4" s="7"/>
      <c r="I4" s="7"/>
      <c r="J4" s="7"/>
      <c r="K4" s="7"/>
      <c r="L4" s="7"/>
      <c r="P4" s="7"/>
    </row>
    <row r="5" spans="1:16" ht="12.75">
      <c r="A5" t="s">
        <v>5</v>
      </c>
      <c r="B5" s="10">
        <v>361</v>
      </c>
      <c r="D5" s="7" t="s">
        <v>38</v>
      </c>
      <c r="E5" s="7" t="s">
        <v>23</v>
      </c>
      <c r="F5" s="7" t="s">
        <v>24</v>
      </c>
      <c r="G5" s="7" t="s">
        <v>26</v>
      </c>
      <c r="H5" s="7" t="s">
        <v>27</v>
      </c>
      <c r="I5" s="7" t="s">
        <v>29</v>
      </c>
      <c r="J5" s="7" t="s">
        <v>30</v>
      </c>
      <c r="K5" s="7" t="s">
        <v>31</v>
      </c>
      <c r="L5" s="7" t="s">
        <v>46</v>
      </c>
      <c r="M5" s="7" t="s">
        <v>32</v>
      </c>
      <c r="N5" s="7" t="s">
        <v>33</v>
      </c>
      <c r="O5" s="7" t="s">
        <v>36</v>
      </c>
      <c r="P5" s="7" t="s">
        <v>39</v>
      </c>
    </row>
    <row r="6" spans="1:15" ht="12.75">
      <c r="A6" t="s">
        <v>6</v>
      </c>
      <c r="B6" s="10">
        <v>999999</v>
      </c>
      <c r="D6" s="10"/>
      <c r="E6" s="13"/>
      <c r="F6" s="11"/>
      <c r="G6" s="5"/>
      <c r="H6" s="14"/>
      <c r="I6" s="11"/>
      <c r="J6" s="3"/>
      <c r="K6" s="15"/>
      <c r="L6" s="16"/>
      <c r="M6" s="16"/>
      <c r="N6" s="2"/>
      <c r="O6" s="4"/>
    </row>
    <row r="7" spans="1:13" ht="12.75">
      <c r="A7" t="s">
        <v>90</v>
      </c>
      <c r="B7" s="10">
        <v>265</v>
      </c>
      <c r="D7" t="s">
        <v>40</v>
      </c>
      <c r="E7" s="5"/>
      <c r="F7" s="5"/>
      <c r="G7" s="5"/>
      <c r="H7" s="5"/>
      <c r="I7" s="5"/>
      <c r="J7" s="5"/>
      <c r="K7" s="15"/>
      <c r="L7" s="15"/>
      <c r="M7" s="15"/>
    </row>
    <row r="8" spans="2:15" ht="12.75">
      <c r="B8" s="10"/>
      <c r="D8" s="10"/>
      <c r="E8" s="13"/>
      <c r="F8" s="11"/>
      <c r="G8" s="5"/>
      <c r="H8" s="14"/>
      <c r="I8" s="11"/>
      <c r="J8" s="3"/>
      <c r="K8" s="17"/>
      <c r="L8" s="16"/>
      <c r="M8" s="16"/>
      <c r="N8" s="2"/>
      <c r="O8" s="4"/>
    </row>
    <row r="9" spans="2:16" ht="12.75">
      <c r="B9" s="10"/>
      <c r="D9" s="10">
        <v>1</v>
      </c>
      <c r="E9" s="13">
        <v>3.35</v>
      </c>
      <c r="F9" s="11">
        <v>50</v>
      </c>
      <c r="G9" s="5">
        <f>+F9/E9</f>
        <v>14.925373134328359</v>
      </c>
      <c r="H9" s="14">
        <v>39</v>
      </c>
      <c r="I9" s="11">
        <v>230</v>
      </c>
      <c r="J9" s="3">
        <f>+(F9/(F9+I9/1000))</f>
        <v>0.9954210631096955</v>
      </c>
      <c r="K9" s="17">
        <f>+$B$16/(1-J9)</f>
        <v>2183.9130434782937</v>
      </c>
      <c r="L9" s="16">
        <f>+I9/$B$16</f>
        <v>23</v>
      </c>
      <c r="M9" s="16">
        <f>+I9</f>
        <v>230</v>
      </c>
      <c r="N9" s="2">
        <f>+F9/$B$23/M9*1000</f>
        <v>7.050367364890954</v>
      </c>
      <c r="O9" s="4">
        <f>+F9/$B$23</f>
        <v>1.6215844939249195</v>
      </c>
      <c r="P9" s="23"/>
    </row>
    <row r="10" spans="1:15" ht="12.75">
      <c r="A10" t="s">
        <v>91</v>
      </c>
      <c r="B10" s="10">
        <v>202</v>
      </c>
      <c r="D10" s="10"/>
      <c r="E10" s="13"/>
      <c r="F10" s="11"/>
      <c r="G10" s="5"/>
      <c r="H10" s="14"/>
      <c r="I10" s="11"/>
      <c r="J10" s="3"/>
      <c r="K10" s="17"/>
      <c r="L10" s="16"/>
      <c r="M10" s="16"/>
      <c r="N10" s="2"/>
      <c r="O10" s="4"/>
    </row>
    <row r="11" spans="2:12" ht="12.75">
      <c r="B11" s="10"/>
      <c r="E11" s="5"/>
      <c r="F11" s="5"/>
      <c r="G11" s="5"/>
      <c r="H11" s="5"/>
      <c r="I11" s="5"/>
      <c r="J11" s="5"/>
      <c r="L11" s="18"/>
    </row>
    <row r="12" spans="1:12" ht="12.75">
      <c r="A12" t="s">
        <v>92</v>
      </c>
      <c r="B12" s="10">
        <v>150</v>
      </c>
      <c r="E12" s="5"/>
      <c r="F12" s="5"/>
      <c r="G12" s="5"/>
      <c r="H12" s="32" t="s">
        <v>93</v>
      </c>
      <c r="I12" s="5"/>
      <c r="J12" s="5"/>
      <c r="L12" s="18"/>
    </row>
    <row r="13" spans="1:12" ht="12.75">
      <c r="A13" t="s">
        <v>11</v>
      </c>
      <c r="B13" s="10">
        <v>33</v>
      </c>
      <c r="E13" s="5"/>
      <c r="F13" s="5"/>
      <c r="G13" s="5"/>
      <c r="H13" s="28" t="s">
        <v>94</v>
      </c>
      <c r="I13" s="5"/>
      <c r="J13" s="5"/>
      <c r="K13" s="8"/>
      <c r="L13" s="18"/>
    </row>
    <row r="14" spans="1:12" ht="12.75">
      <c r="A14" t="s">
        <v>13</v>
      </c>
      <c r="B14" s="5">
        <f>+B10/B13</f>
        <v>6.121212121212121</v>
      </c>
      <c r="E14" s="5"/>
      <c r="F14" s="5"/>
      <c r="G14" s="5"/>
      <c r="H14" s="33">
        <v>2.42</v>
      </c>
      <c r="I14" s="5"/>
      <c r="J14" s="5"/>
      <c r="K14" s="34"/>
      <c r="L14" s="18"/>
    </row>
    <row r="15" spans="1:12" ht="12.75">
      <c r="A15" t="s">
        <v>16</v>
      </c>
      <c r="B15" s="10">
        <v>148</v>
      </c>
      <c r="E15" s="5"/>
      <c r="F15" s="5"/>
      <c r="G15" s="5"/>
      <c r="H15" s="5"/>
      <c r="I15" s="5"/>
      <c r="J15" s="5"/>
      <c r="L15" s="18"/>
    </row>
    <row r="16" spans="1:15" ht="12.75">
      <c r="A16" t="s">
        <v>15</v>
      </c>
      <c r="B16" s="10">
        <v>10</v>
      </c>
      <c r="D16" s="25"/>
      <c r="E16" s="30" t="s">
        <v>95</v>
      </c>
      <c r="F16" s="30"/>
      <c r="G16" s="30"/>
      <c r="H16" s="30"/>
      <c r="I16" s="30"/>
      <c r="J16" s="30"/>
      <c r="K16" s="25"/>
      <c r="L16" s="31"/>
      <c r="M16" s="25"/>
      <c r="N16" s="25"/>
      <c r="O16" s="25"/>
    </row>
    <row r="17" spans="1:15" ht="12.75">
      <c r="A17" t="s">
        <v>18</v>
      </c>
      <c r="B17">
        <f>+(B10-B15)</f>
        <v>54</v>
      </c>
      <c r="D17" s="7" t="s">
        <v>38</v>
      </c>
      <c r="E17" s="7" t="s">
        <v>23</v>
      </c>
      <c r="F17" s="7" t="s">
        <v>24</v>
      </c>
      <c r="G17" s="7" t="s">
        <v>26</v>
      </c>
      <c r="H17" s="7" t="s">
        <v>27</v>
      </c>
      <c r="I17" s="7" t="s">
        <v>29</v>
      </c>
      <c r="J17" s="7" t="s">
        <v>30</v>
      </c>
      <c r="K17" s="7" t="s">
        <v>31</v>
      </c>
      <c r="L17" s="7" t="s">
        <v>46</v>
      </c>
      <c r="M17" s="7" t="s">
        <v>32</v>
      </c>
      <c r="N17" s="7" t="s">
        <v>33</v>
      </c>
      <c r="O17" s="7" t="s">
        <v>36</v>
      </c>
    </row>
    <row r="18" spans="1:15" ht="12.75">
      <c r="A18" t="s">
        <v>17</v>
      </c>
      <c r="B18" s="5">
        <f>+B17/B16</f>
        <v>5.4</v>
      </c>
      <c r="D18" s="10"/>
      <c r="E18" s="13"/>
      <c r="F18" s="11"/>
      <c r="G18" s="5"/>
      <c r="H18" s="14"/>
      <c r="I18" s="11"/>
      <c r="J18" s="3"/>
      <c r="K18" s="15"/>
      <c r="L18" s="16"/>
      <c r="M18" s="16"/>
      <c r="N18" s="2"/>
      <c r="O18" s="4"/>
    </row>
    <row r="19" spans="1:15" ht="12.75">
      <c r="A19" t="s">
        <v>19</v>
      </c>
      <c r="B19" s="11">
        <v>5.55</v>
      </c>
      <c r="D19" s="10">
        <v>1</v>
      </c>
      <c r="E19" s="13">
        <v>3.99</v>
      </c>
      <c r="F19" s="11">
        <v>50</v>
      </c>
      <c r="G19" s="5">
        <f>+F19/E19</f>
        <v>12.531328320802004</v>
      </c>
      <c r="H19" s="14">
        <v>47</v>
      </c>
      <c r="I19" s="11">
        <v>2230</v>
      </c>
      <c r="J19" s="3">
        <f>+(F19/(F19+I19/1000))</f>
        <v>0.9573042312847023</v>
      </c>
      <c r="K19" s="17">
        <f>+$B$16/(1-J19)</f>
        <v>234.21524663677155</v>
      </c>
      <c r="L19" s="16">
        <f>+I19/$B$16</f>
        <v>223</v>
      </c>
      <c r="M19" s="16">
        <f>+I19</f>
        <v>2230</v>
      </c>
      <c r="N19" s="2">
        <f>+F19/$B$23/M19*1000</f>
        <v>0.7271679344954796</v>
      </c>
      <c r="O19" s="4">
        <f>+F19/$B$23</f>
        <v>1.6215844939249195</v>
      </c>
    </row>
    <row r="20" spans="1:15" ht="12.75">
      <c r="A20" t="s">
        <v>20</v>
      </c>
      <c r="B20" s="12">
        <v>1</v>
      </c>
      <c r="D20" s="10"/>
      <c r="E20" s="13"/>
      <c r="F20" s="11"/>
      <c r="G20" s="5"/>
      <c r="H20" s="14"/>
      <c r="I20" s="11"/>
      <c r="J20" s="3"/>
      <c r="K20" s="17"/>
      <c r="L20" s="16"/>
      <c r="M20" s="16"/>
      <c r="N20" s="2"/>
      <c r="O20" s="4"/>
    </row>
    <row r="21" spans="1:15" ht="12.75">
      <c r="A21" t="s">
        <v>21</v>
      </c>
      <c r="B21">
        <f>+B19/B20</f>
        <v>5.55</v>
      </c>
      <c r="D21" s="10"/>
      <c r="E21" s="13"/>
      <c r="F21" s="11"/>
      <c r="G21" s="5"/>
      <c r="H21" s="14"/>
      <c r="I21" s="11"/>
      <c r="J21" s="3"/>
      <c r="K21" s="17"/>
      <c r="L21" s="16"/>
      <c r="M21" s="16"/>
      <c r="N21" s="2"/>
      <c r="O21" s="4"/>
    </row>
    <row r="22" spans="1:2" ht="12.75">
      <c r="A22" s="9" t="s">
        <v>34</v>
      </c>
      <c r="B22" s="10">
        <v>470</v>
      </c>
    </row>
    <row r="23" spans="1:2" ht="12.75">
      <c r="A23" t="s">
        <v>35</v>
      </c>
      <c r="B23" s="5">
        <f>1/(1/B22+1/B13+1/B6)</f>
        <v>30.834039291396326</v>
      </c>
    </row>
    <row r="24" spans="4:15" ht="12.75">
      <c r="D24" s="25"/>
      <c r="E24" s="30" t="s">
        <v>96</v>
      </c>
      <c r="F24" s="30"/>
      <c r="G24" s="30"/>
      <c r="H24" s="30"/>
      <c r="I24" s="30"/>
      <c r="J24" s="30"/>
      <c r="K24" s="25"/>
      <c r="L24" s="31"/>
      <c r="M24" s="25"/>
      <c r="N24" s="25"/>
      <c r="O24" s="25"/>
    </row>
    <row r="25" spans="4:15" ht="12.75">
      <c r="D25" s="7" t="s">
        <v>38</v>
      </c>
      <c r="E25" s="7" t="s">
        <v>23</v>
      </c>
      <c r="F25" s="7" t="s">
        <v>24</v>
      </c>
      <c r="G25" s="7" t="s">
        <v>26</v>
      </c>
      <c r="H25" s="7" t="s">
        <v>27</v>
      </c>
      <c r="I25" s="7" t="s">
        <v>29</v>
      </c>
      <c r="J25" s="7" t="s">
        <v>30</v>
      </c>
      <c r="K25" s="7" t="s">
        <v>31</v>
      </c>
      <c r="L25" s="7" t="s">
        <v>46</v>
      </c>
      <c r="M25" s="7" t="s">
        <v>32</v>
      </c>
      <c r="N25" s="7" t="s">
        <v>33</v>
      </c>
      <c r="O25" s="7" t="s">
        <v>36</v>
      </c>
    </row>
    <row r="26" spans="4:15" ht="12.75">
      <c r="D26" s="10"/>
      <c r="E26" s="13"/>
      <c r="F26" s="11"/>
      <c r="G26" s="5"/>
      <c r="H26" s="14"/>
      <c r="I26" s="11"/>
      <c r="J26" s="3"/>
      <c r="K26" s="15"/>
      <c r="L26" s="16"/>
      <c r="M26" s="16"/>
      <c r="N26" s="2"/>
      <c r="O26" s="4"/>
    </row>
    <row r="27" spans="4:15" ht="12.75">
      <c r="D27" s="10">
        <v>1</v>
      </c>
      <c r="E27" s="13">
        <v>3.33</v>
      </c>
      <c r="F27" s="11">
        <v>50</v>
      </c>
      <c r="G27" s="5">
        <f>+F27/E27</f>
        <v>15.015015015015015</v>
      </c>
      <c r="H27" s="14">
        <v>38</v>
      </c>
      <c r="I27" s="11">
        <v>100</v>
      </c>
      <c r="J27" s="3">
        <f>+(F27/(F27+I27/1000))</f>
        <v>0.998003992015968</v>
      </c>
      <c r="K27" s="17">
        <f>+$B$16/(1-J27)</f>
        <v>5009.999999999867</v>
      </c>
      <c r="L27" s="16">
        <f>+I27/$B$16</f>
        <v>10</v>
      </c>
      <c r="M27" s="16">
        <f>+I27</f>
        <v>100</v>
      </c>
      <c r="N27" s="2">
        <f>+F27/$B$23/M27*1000</f>
        <v>16.215844939249195</v>
      </c>
      <c r="O27" s="4">
        <f>+F27/470</f>
        <v>0.10638297872340426</v>
      </c>
    </row>
    <row r="28" spans="4:15" ht="12.75">
      <c r="D28" s="10"/>
      <c r="E28" s="13"/>
      <c r="F28" s="11"/>
      <c r="G28" s="5"/>
      <c r="H28" s="14"/>
      <c r="I28" s="11"/>
      <c r="J28" s="3"/>
      <c r="K28" s="17"/>
      <c r="L28" s="16"/>
      <c r="M28" s="16"/>
      <c r="N28" s="2"/>
      <c r="O28" s="4"/>
    </row>
    <row r="29" spans="4:15" ht="12.75">
      <c r="D29" s="10"/>
      <c r="E29" s="13"/>
      <c r="F29" s="11"/>
      <c r="G29" s="5"/>
      <c r="H29" s="14"/>
      <c r="I29" s="11"/>
      <c r="J29" s="3"/>
      <c r="K29" s="17"/>
      <c r="L29" s="16"/>
      <c r="M29" s="16"/>
      <c r="N29" s="2"/>
      <c r="O29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Arrow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Doede Douma</dc:creator>
  <cp:keywords/>
  <dc:description/>
  <cp:lastModifiedBy>Doede Douma</cp:lastModifiedBy>
  <cp:lastPrinted>2001-03-03T18:29:33Z</cp:lastPrinted>
  <dcterms:created xsi:type="dcterms:W3CDTF">2001-03-03T14:19:07Z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